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9570" windowHeight="9375" firstSheet="1" activeTab="2"/>
  </bookViews>
  <sheets>
    <sheet name="KULÜPLER" sheetId="10" state="hidden" r:id="rId1"/>
    <sheet name="PUAN DURUMU" sheetId="2" r:id="rId2"/>
    <sheet name="FİKSTÜR" sheetId="4" r:id="rId3"/>
    <sheet name="AYAR" sheetId="7" state="hidden" r:id="rId4"/>
    <sheet name="PUAN SİL" sheetId="9" r:id="rId5"/>
    <sheet name="U11" sheetId="11" r:id="rId6"/>
    <sheet name="U15 ANA FİKSTÜR" sheetId="12" state="hidden" r:id="rId7"/>
  </sheets>
  <definedNames>
    <definedName name="_xlnm.Print_Area" localSheetId="5">'U11'!$A$1:$H$102</definedName>
  </definedNames>
  <calcPr calcId="125725"/>
</workbook>
</file>

<file path=xl/calcChain.xml><?xml version="1.0" encoding="utf-8"?>
<calcChain xmlns="http://schemas.openxmlformats.org/spreadsheetml/2006/main">
  <c r="G51" i="4"/>
  <c r="G53"/>
  <c r="G55"/>
  <c r="G57"/>
  <c r="E71" i="12"/>
  <c r="B71"/>
  <c r="D57" i="4" s="1"/>
  <c r="E70" i="12"/>
  <c r="G56" i="4" s="1"/>
  <c r="B70" i="12"/>
  <c r="D56" i="4" s="1"/>
  <c r="E69" i="12"/>
  <c r="B69"/>
  <c r="D55" i="4" s="1"/>
  <c r="E68" i="12"/>
  <c r="G54" i="4" s="1"/>
  <c r="B68" i="12"/>
  <c r="D54" i="4" s="1"/>
  <c r="E67" i="12"/>
  <c r="B67"/>
  <c r="D53" i="4" s="1"/>
  <c r="E66" i="12"/>
  <c r="G52" i="4" s="1"/>
  <c r="B66" i="12"/>
  <c r="D52" i="4" s="1"/>
  <c r="E65" i="12"/>
  <c r="B65"/>
  <c r="D51" i="4" s="1"/>
  <c r="E64" i="12"/>
  <c r="G50" i="4" s="1"/>
  <c r="B64" i="12"/>
  <c r="D50" i="4" s="1"/>
  <c r="E63" i="12"/>
  <c r="G49" i="4" s="1"/>
  <c r="B63" i="12"/>
  <c r="D49" i="4" s="1"/>
  <c r="E62" i="12"/>
  <c r="G48" i="4" s="1"/>
  <c r="B62" i="12"/>
  <c r="D48" i="4" s="1"/>
  <c r="E61" i="12"/>
  <c r="G47" i="4" s="1"/>
  <c r="B61" i="12"/>
  <c r="D47" i="4" s="1"/>
  <c r="E60" i="12"/>
  <c r="G46" i="4" s="1"/>
  <c r="B60" i="12"/>
  <c r="D46" i="4" s="1"/>
  <c r="E59" i="12"/>
  <c r="G45" i="4" s="1"/>
  <c r="B59" i="12"/>
  <c r="D45" i="4" s="1"/>
  <c r="E58" i="12"/>
  <c r="G44" i="4" s="1"/>
  <c r="B58" i="12"/>
  <c r="D44" i="4" s="1"/>
  <c r="E57" i="12"/>
  <c r="G43" i="4" s="1"/>
  <c r="B57" i="12"/>
  <c r="D43" i="4" s="1"/>
  <c r="E56" i="12"/>
  <c r="G42" i="4" s="1"/>
  <c r="B56" i="12"/>
  <c r="D42" i="4" s="1"/>
  <c r="E55" i="12"/>
  <c r="G41" i="4" s="1"/>
  <c r="B55" i="12"/>
  <c r="D41" i="4" s="1"/>
  <c r="E54" i="12"/>
  <c r="G40" i="4" s="1"/>
  <c r="B54" i="12"/>
  <c r="D40" i="4" s="1"/>
  <c r="E53" i="12"/>
  <c r="G39" i="4" s="1"/>
  <c r="B53" i="12"/>
  <c r="D39" i="4" s="1"/>
  <c r="E52" i="12"/>
  <c r="G38" i="4" s="1"/>
  <c r="B52" i="12"/>
  <c r="D38" i="4" s="1"/>
  <c r="E51" i="12"/>
  <c r="G37" i="4" s="1"/>
  <c r="B51" i="12"/>
  <c r="D37" i="4" s="1"/>
  <c r="E50" i="12"/>
  <c r="G36" i="4" s="1"/>
  <c r="B50" i="12"/>
  <c r="D36" i="4" s="1"/>
  <c r="E49" i="12"/>
  <c r="G35" i="4" s="1"/>
  <c r="B49" i="12"/>
  <c r="D35" i="4" s="1"/>
  <c r="E48" i="12"/>
  <c r="G34" i="4" s="1"/>
  <c r="B48" i="12"/>
  <c r="D34" i="4" s="1"/>
  <c r="E47" i="12"/>
  <c r="G33" i="4" s="1"/>
  <c r="B47" i="12"/>
  <c r="D33" i="4" s="1"/>
  <c r="E46" i="12"/>
  <c r="G32" i="4" s="1"/>
  <c r="B46" i="12"/>
  <c r="D32" i="4" s="1"/>
  <c r="E45" i="12"/>
  <c r="G31" i="4" s="1"/>
  <c r="B45" i="12"/>
  <c r="D31" i="4" s="1"/>
  <c r="E44" i="12"/>
  <c r="G30" i="4" s="1"/>
  <c r="B44" i="12"/>
  <c r="D30" i="4" s="1"/>
  <c r="E43" i="12"/>
  <c r="G29" i="4" s="1"/>
  <c r="B43" i="12"/>
  <c r="D29" i="4" s="1"/>
  <c r="E42" i="12"/>
  <c r="G28" i="4" s="1"/>
  <c r="B42" i="12"/>
  <c r="D28" i="4" s="1"/>
  <c r="E41" i="12"/>
  <c r="G27" i="4" s="1"/>
  <c r="B41" i="12"/>
  <c r="D27" i="4" s="1"/>
  <c r="E40" i="12"/>
  <c r="G26" i="4" s="1"/>
  <c r="B40" i="12"/>
  <c r="D26" i="4" s="1"/>
  <c r="E39" i="12"/>
  <c r="G25" i="4" s="1"/>
  <c r="B39" i="12"/>
  <c r="D25" i="4" s="1"/>
  <c r="E38" i="12"/>
  <c r="G24" i="4" s="1"/>
  <c r="B38" i="12"/>
  <c r="D24" i="4" s="1"/>
  <c r="E37" i="12"/>
  <c r="G23" i="4" s="1"/>
  <c r="B37" i="12"/>
  <c r="D23" i="4" s="1"/>
  <c r="E36" i="12"/>
  <c r="G22" i="4" s="1"/>
  <c r="B36" i="12"/>
  <c r="D22" i="4" s="1"/>
  <c r="E35" i="12"/>
  <c r="G21" i="4" s="1"/>
  <c r="B35" i="12"/>
  <c r="D21" i="4" s="1"/>
  <c r="E34" i="12"/>
  <c r="G20" i="4" s="1"/>
  <c r="B34" i="12"/>
  <c r="D20" i="4" s="1"/>
  <c r="E33" i="12"/>
  <c r="G19" i="4" s="1"/>
  <c r="B33" i="12"/>
  <c r="D19" i="4" s="1"/>
  <c r="E32" i="12"/>
  <c r="G18" i="4" s="1"/>
  <c r="B32" i="12"/>
  <c r="D18" i="4" s="1"/>
  <c r="E31" i="12"/>
  <c r="G17" i="4" s="1"/>
  <c r="B31" i="12"/>
  <c r="D17" i="4" s="1"/>
  <c r="E30" i="12"/>
  <c r="G16" i="4" s="1"/>
  <c r="B30" i="12"/>
  <c r="D16" i="4" s="1"/>
  <c r="E29" i="12"/>
  <c r="G15" i="4" s="1"/>
  <c r="B29" i="12"/>
  <c r="D15" i="4" s="1"/>
  <c r="E28" i="12"/>
  <c r="G14" i="4" s="1"/>
  <c r="B28" i="12"/>
  <c r="D14" i="4" s="1"/>
  <c r="E27" i="12"/>
  <c r="G13" i="4" s="1"/>
  <c r="B27" i="12"/>
  <c r="D13" i="4" s="1"/>
  <c r="E26" i="12"/>
  <c r="G12" i="4" s="1"/>
  <c r="B26" i="12"/>
  <c r="D12" i="4" s="1"/>
  <c r="E25" i="12"/>
  <c r="G11" i="4" s="1"/>
  <c r="B25" i="12"/>
  <c r="D11" i="4" s="1"/>
  <c r="E24" i="12"/>
  <c r="G10" i="4" s="1"/>
  <c r="B24" i="12"/>
  <c r="D10" i="4" s="1"/>
  <c r="E23" i="12"/>
  <c r="G9" i="4" s="1"/>
  <c r="B23" i="12"/>
  <c r="D9" i="4" s="1"/>
  <c r="E22" i="12"/>
  <c r="G8" i="4" s="1"/>
  <c r="B22" i="12"/>
  <c r="D8" i="4" s="1"/>
  <c r="E21" i="12"/>
  <c r="G7" i="4" s="1"/>
  <c r="B21" i="12"/>
  <c r="D7" i="4" s="1"/>
  <c r="E20" i="12"/>
  <c r="G6" i="4" s="1"/>
  <c r="B20" i="12"/>
  <c r="D6" i="4" s="1"/>
  <c r="E19" i="12"/>
  <c r="G5" i="4" s="1"/>
  <c r="B19" i="12"/>
  <c r="D5" i="4" s="1"/>
  <c r="E18" i="12"/>
  <c r="G4" i="4" s="1"/>
  <c r="B18" i="12"/>
  <c r="D4" i="4" s="1"/>
  <c r="E17" i="12"/>
  <c r="G3" i="4" s="1"/>
  <c r="B17" i="12"/>
  <c r="D3" i="4" s="1"/>
  <c r="E102" i="11"/>
  <c r="B102"/>
  <c r="E101"/>
  <c r="B101"/>
  <c r="E100"/>
  <c r="B100"/>
  <c r="E99"/>
  <c r="B99"/>
  <c r="E98"/>
  <c r="B98"/>
  <c r="E97"/>
  <c r="B97"/>
  <c r="E94"/>
  <c r="B94"/>
  <c r="E93"/>
  <c r="B93"/>
  <c r="E92"/>
  <c r="B92"/>
  <c r="E91"/>
  <c r="B91"/>
  <c r="E90"/>
  <c r="B90"/>
  <c r="E89"/>
  <c r="B89"/>
  <c r="E86"/>
  <c r="B86"/>
  <c r="E85"/>
  <c r="B85"/>
  <c r="E84"/>
  <c r="B84"/>
  <c r="E83"/>
  <c r="B83"/>
  <c r="E82"/>
  <c r="B82"/>
  <c r="E81"/>
  <c r="B81"/>
  <c r="E78"/>
  <c r="B78"/>
  <c r="E77"/>
  <c r="B77"/>
  <c r="E76"/>
  <c r="B76"/>
  <c r="E75"/>
  <c r="B75"/>
  <c r="E74"/>
  <c r="B74"/>
  <c r="E73"/>
  <c r="B73"/>
  <c r="E70"/>
  <c r="B70"/>
  <c r="E69"/>
  <c r="B69"/>
  <c r="E68"/>
  <c r="B68"/>
  <c r="E67"/>
  <c r="B67"/>
  <c r="E66"/>
  <c r="B66"/>
  <c r="E65"/>
  <c r="B65"/>
  <c r="E62"/>
  <c r="B62"/>
  <c r="E61"/>
  <c r="B61"/>
  <c r="E60"/>
  <c r="B60"/>
  <c r="E59"/>
  <c r="B59"/>
  <c r="E58"/>
  <c r="B58"/>
  <c r="E57"/>
  <c r="B57"/>
  <c r="E54"/>
  <c r="B54"/>
  <c r="E53"/>
  <c r="B53"/>
  <c r="E52"/>
  <c r="B52"/>
  <c r="E51"/>
  <c r="B51"/>
  <c r="E50"/>
  <c r="B50"/>
  <c r="E49"/>
  <c r="B49"/>
  <c r="E46"/>
  <c r="B46"/>
  <c r="E45"/>
  <c r="B45"/>
  <c r="E44"/>
  <c r="B44"/>
  <c r="E43"/>
  <c r="B43"/>
  <c r="E42"/>
  <c r="B42"/>
  <c r="E41"/>
  <c r="B41"/>
  <c r="E38"/>
  <c r="B38"/>
  <c r="E37"/>
  <c r="B37"/>
  <c r="E36"/>
  <c r="B36"/>
  <c r="E35"/>
  <c r="B35"/>
  <c r="E34"/>
  <c r="B34"/>
  <c r="E33"/>
  <c r="B33"/>
  <c r="E30"/>
  <c r="B30"/>
  <c r="E29"/>
  <c r="B29"/>
  <c r="E28"/>
  <c r="B28"/>
  <c r="E27"/>
  <c r="B27"/>
  <c r="E26"/>
  <c r="B26"/>
  <c r="E25"/>
  <c r="B25"/>
  <c r="E22"/>
  <c r="B22"/>
  <c r="E21"/>
  <c r="B21"/>
  <c r="E20"/>
  <c r="B20"/>
  <c r="E19"/>
  <c r="B19"/>
  <c r="E18"/>
  <c r="B18"/>
  <c r="E17"/>
  <c r="B17"/>
  <c r="D4" i="7" l="1"/>
  <c r="D5" s="1"/>
  <c r="D6" s="1"/>
  <c r="D7" s="1"/>
  <c r="D8" s="1"/>
  <c r="D9" s="1"/>
  <c r="D10" s="1"/>
  <c r="D4" i="10"/>
  <c r="C5" i="7" s="1"/>
  <c r="B6" i="2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C4" i="7"/>
  <c r="W4" s="1"/>
  <c r="Y4"/>
  <c r="B3" i="9"/>
  <c r="C3" s="1"/>
  <c r="Q4" i="7" l="1"/>
  <c r="I4" s="1"/>
  <c r="X4"/>
  <c r="V4" s="1"/>
  <c r="P4"/>
  <c r="AA4"/>
  <c r="E4"/>
  <c r="S4"/>
  <c r="K4" s="1"/>
  <c r="Z5"/>
  <c r="E5"/>
  <c r="O5"/>
  <c r="Y5"/>
  <c r="D5" i="10"/>
  <c r="B5" i="9" s="1"/>
  <c r="C5" s="1"/>
  <c r="B4"/>
  <c r="C4" s="1"/>
  <c r="R4" i="7"/>
  <c r="O4"/>
  <c r="G4" s="1"/>
  <c r="Z4"/>
  <c r="F25" i="2"/>
  <c r="E25"/>
  <c r="J25"/>
  <c r="I25"/>
  <c r="Q5" i="7"/>
  <c r="W5"/>
  <c r="D11"/>
  <c r="B26" i="2"/>
  <c r="C25"/>
  <c r="H25"/>
  <c r="D25"/>
  <c r="K25"/>
  <c r="G25"/>
  <c r="R5" i="7"/>
  <c r="AA5"/>
  <c r="P5"/>
  <c r="S5"/>
  <c r="X5"/>
  <c r="T4" l="1"/>
  <c r="H4"/>
  <c r="G5"/>
  <c r="AC4"/>
  <c r="J4"/>
  <c r="AB4"/>
  <c r="U4"/>
  <c r="AB5"/>
  <c r="N4"/>
  <c r="I5"/>
  <c r="V5"/>
  <c r="C6"/>
  <c r="D6" i="10"/>
  <c r="F4" i="7"/>
  <c r="T5"/>
  <c r="J5"/>
  <c r="K5"/>
  <c r="AC5"/>
  <c r="H5"/>
  <c r="N5"/>
  <c r="U5"/>
  <c r="B27" i="2"/>
  <c r="K26"/>
  <c r="G26"/>
  <c r="J26"/>
  <c r="F26"/>
  <c r="H26"/>
  <c r="E26"/>
  <c r="C26"/>
  <c r="D26"/>
  <c r="I26"/>
  <c r="D12" i="7"/>
  <c r="L4" l="1"/>
  <c r="M4"/>
  <c r="L5"/>
  <c r="F5"/>
  <c r="B6" i="9"/>
  <c r="C6" s="1"/>
  <c r="D7" i="10"/>
  <c r="C7" i="7"/>
  <c r="P6"/>
  <c r="R6"/>
  <c r="O6"/>
  <c r="AA6"/>
  <c r="X6"/>
  <c r="S6"/>
  <c r="Q6"/>
  <c r="E6"/>
  <c r="Z6"/>
  <c r="Y6"/>
  <c r="W6"/>
  <c r="M5"/>
  <c r="D13"/>
  <c r="B28" i="2"/>
  <c r="G27"/>
  <c r="E27"/>
  <c r="C27"/>
  <c r="I27"/>
  <c r="J27"/>
  <c r="H27"/>
  <c r="D27"/>
  <c r="K27"/>
  <c r="F27"/>
  <c r="H6" i="7" l="1"/>
  <c r="AB6"/>
  <c r="K6"/>
  <c r="W7"/>
  <c r="E7"/>
  <c r="S7"/>
  <c r="Q7"/>
  <c r="R7"/>
  <c r="O7"/>
  <c r="Z7"/>
  <c r="AA7"/>
  <c r="X7"/>
  <c r="Y7"/>
  <c r="P7"/>
  <c r="V6"/>
  <c r="AC6"/>
  <c r="I6"/>
  <c r="U6"/>
  <c r="G6"/>
  <c r="N6"/>
  <c r="B7" i="9"/>
  <c r="C7" s="1"/>
  <c r="D8" i="10"/>
  <c r="C8" i="7"/>
  <c r="J6"/>
  <c r="T6"/>
  <c r="L6" s="1"/>
  <c r="D14"/>
  <c r="J28" i="2"/>
  <c r="F28"/>
  <c r="I28"/>
  <c r="E28"/>
  <c r="G28"/>
  <c r="D28"/>
  <c r="K28"/>
  <c r="H28"/>
  <c r="C28"/>
  <c r="M6" i="7" l="1"/>
  <c r="X8"/>
  <c r="W8"/>
  <c r="R8"/>
  <c r="S8"/>
  <c r="Y8"/>
  <c r="AA8"/>
  <c r="P8"/>
  <c r="Q8"/>
  <c r="O8"/>
  <c r="Z8"/>
  <c r="AB8" s="1"/>
  <c r="E8"/>
  <c r="F6"/>
  <c r="I7"/>
  <c r="B8" i="9"/>
  <c r="C8" s="1"/>
  <c r="D9" i="10"/>
  <c r="C9" i="7"/>
  <c r="H7"/>
  <c r="AB7"/>
  <c r="K7"/>
  <c r="G7"/>
  <c r="N7"/>
  <c r="U7"/>
  <c r="J7"/>
  <c r="T7"/>
  <c r="AC7"/>
  <c r="V7"/>
  <c r="D15"/>
  <c r="H8" l="1"/>
  <c r="U8"/>
  <c r="G8"/>
  <c r="N8"/>
  <c r="L7"/>
  <c r="F7"/>
  <c r="P9"/>
  <c r="Z9"/>
  <c r="Y9"/>
  <c r="S9"/>
  <c r="X9"/>
  <c r="R9"/>
  <c r="O9"/>
  <c r="Q9"/>
  <c r="AA9"/>
  <c r="W9"/>
  <c r="E9"/>
  <c r="I8"/>
  <c r="K8"/>
  <c r="T8"/>
  <c r="L8" s="1"/>
  <c r="J8"/>
  <c r="M7"/>
  <c r="V8"/>
  <c r="AC8"/>
  <c r="B9" i="9"/>
  <c r="C9" s="1"/>
  <c r="D10" i="10"/>
  <c r="C10" i="7"/>
  <c r="D16"/>
  <c r="I9" l="1"/>
  <c r="U9"/>
  <c r="G9"/>
  <c r="N9"/>
  <c r="AC9"/>
  <c r="V9"/>
  <c r="J9"/>
  <c r="T9"/>
  <c r="AB9"/>
  <c r="H9"/>
  <c r="F8"/>
  <c r="W10"/>
  <c r="Z10"/>
  <c r="AA10"/>
  <c r="Y10"/>
  <c r="R10"/>
  <c r="P10"/>
  <c r="O10"/>
  <c r="X10"/>
  <c r="S10"/>
  <c r="K10" s="1"/>
  <c r="Q10"/>
  <c r="I10" s="1"/>
  <c r="E10"/>
  <c r="D11" i="10"/>
  <c r="B10" i="9"/>
  <c r="C10" s="1"/>
  <c r="C11" i="7"/>
  <c r="K9"/>
  <c r="M8"/>
  <c r="D17"/>
  <c r="L9" l="1"/>
  <c r="M9"/>
  <c r="H10"/>
  <c r="AB10"/>
  <c r="T10"/>
  <c r="J10"/>
  <c r="AC10"/>
  <c r="V10"/>
  <c r="W11"/>
  <c r="P11"/>
  <c r="E11"/>
  <c r="S11"/>
  <c r="Z11"/>
  <c r="Q11"/>
  <c r="R11"/>
  <c r="O11"/>
  <c r="Y11"/>
  <c r="AA11"/>
  <c r="X11"/>
  <c r="C12"/>
  <c r="B11" i="9"/>
  <c r="C11" s="1"/>
  <c r="D12" i="10"/>
  <c r="F9" i="7"/>
  <c r="U10"/>
  <c r="M10" s="1"/>
  <c r="G10"/>
  <c r="F10" s="1"/>
  <c r="N10"/>
  <c r="D18"/>
  <c r="L10" l="1"/>
  <c r="C13"/>
  <c r="D13" i="10"/>
  <c r="B12" i="9"/>
  <c r="C12" s="1"/>
  <c r="I11" i="7"/>
  <c r="H11"/>
  <c r="AB11"/>
  <c r="AC11"/>
  <c r="V11"/>
  <c r="AA12"/>
  <c r="P12"/>
  <c r="Q12"/>
  <c r="E12"/>
  <c r="Z12"/>
  <c r="AB12" s="1"/>
  <c r="R12"/>
  <c r="S12"/>
  <c r="K12" s="1"/>
  <c r="Y12"/>
  <c r="O12"/>
  <c r="W12"/>
  <c r="X12"/>
  <c r="G11"/>
  <c r="F11" s="1"/>
  <c r="U11"/>
  <c r="M11" s="1"/>
  <c r="N11"/>
  <c r="K11"/>
  <c r="J11"/>
  <c r="T11"/>
  <c r="L11" s="1"/>
  <c r="D19"/>
  <c r="I12" l="1"/>
  <c r="AC12"/>
  <c r="V12"/>
  <c r="J12"/>
  <c r="T12"/>
  <c r="L12" s="1"/>
  <c r="H12"/>
  <c r="C14"/>
  <c r="D14" i="10"/>
  <c r="B13" i="9"/>
  <c r="C13" s="1"/>
  <c r="U12" i="7"/>
  <c r="M12" s="1"/>
  <c r="G12"/>
  <c r="N12"/>
  <c r="S13"/>
  <c r="Q13"/>
  <c r="R13"/>
  <c r="X13"/>
  <c r="O13"/>
  <c r="AA13"/>
  <c r="Z13"/>
  <c r="Y13"/>
  <c r="P13"/>
  <c r="H13" s="1"/>
  <c r="W13"/>
  <c r="E13"/>
  <c r="D20"/>
  <c r="F12" l="1"/>
  <c r="D15" i="10"/>
  <c r="C15" i="7"/>
  <c r="B14" i="9"/>
  <c r="C14" s="1"/>
  <c r="AB13" i="7"/>
  <c r="J13"/>
  <c r="T13"/>
  <c r="O14"/>
  <c r="P14"/>
  <c r="S14"/>
  <c r="W14"/>
  <c r="Y14"/>
  <c r="R14"/>
  <c r="Q14"/>
  <c r="AA14"/>
  <c r="X14"/>
  <c r="Z14"/>
  <c r="E14"/>
  <c r="V13"/>
  <c r="AC13"/>
  <c r="I13"/>
  <c r="U13"/>
  <c r="G13"/>
  <c r="N13"/>
  <c r="K13"/>
  <c r="D21"/>
  <c r="AB14" l="1"/>
  <c r="L13"/>
  <c r="M13"/>
  <c r="J14"/>
  <c r="T14"/>
  <c r="L14" s="1"/>
  <c r="H14"/>
  <c r="G14"/>
  <c r="U14"/>
  <c r="N14"/>
  <c r="F13"/>
  <c r="AC14"/>
  <c r="V14"/>
  <c r="W15"/>
  <c r="X15"/>
  <c r="E15"/>
  <c r="S15"/>
  <c r="Q15"/>
  <c r="R15"/>
  <c r="O15"/>
  <c r="Z15"/>
  <c r="AA15"/>
  <c r="P15"/>
  <c r="H15" s="1"/>
  <c r="Y15"/>
  <c r="I14"/>
  <c r="K14"/>
  <c r="D16" i="10"/>
  <c r="C16" i="7"/>
  <c r="B15" i="9"/>
  <c r="C15" s="1"/>
  <c r="D22" i="7"/>
  <c r="M14" l="1"/>
  <c r="U15"/>
  <c r="G15"/>
  <c r="N15"/>
  <c r="F14"/>
  <c r="T15"/>
  <c r="J15"/>
  <c r="I15"/>
  <c r="V15"/>
  <c r="AC15"/>
  <c r="W16"/>
  <c r="P16"/>
  <c r="R16"/>
  <c r="Q16"/>
  <c r="X16"/>
  <c r="AA16"/>
  <c r="Z16"/>
  <c r="E16"/>
  <c r="S16"/>
  <c r="O16"/>
  <c r="Y16"/>
  <c r="D17" i="10"/>
  <c r="C17" i="7"/>
  <c r="B16" i="9"/>
  <c r="C16" s="1"/>
  <c r="AB15" i="7"/>
  <c r="K15"/>
  <c r="D23"/>
  <c r="K16" l="1"/>
  <c r="F15"/>
  <c r="AB16"/>
  <c r="L15"/>
  <c r="T16"/>
  <c r="J16"/>
  <c r="N16"/>
  <c r="U16"/>
  <c r="G16"/>
  <c r="H16"/>
  <c r="C18"/>
  <c r="D18" i="10"/>
  <c r="B17" i="9"/>
  <c r="C17" s="1"/>
  <c r="R17" i="7"/>
  <c r="O17"/>
  <c r="P17"/>
  <c r="AA17"/>
  <c r="Y17"/>
  <c r="S17"/>
  <c r="E17"/>
  <c r="W17"/>
  <c r="Q17"/>
  <c r="I17" s="1"/>
  <c r="X17"/>
  <c r="Z17"/>
  <c r="AC16"/>
  <c r="V16"/>
  <c r="I16"/>
  <c r="M15"/>
  <c r="D24"/>
  <c r="K17" l="1"/>
  <c r="AB17"/>
  <c r="L16"/>
  <c r="H17"/>
  <c r="D19" i="10"/>
  <c r="B18" i="9"/>
  <c r="C18" s="1"/>
  <c r="C19" i="7"/>
  <c r="M16"/>
  <c r="G17"/>
  <c r="U17"/>
  <c r="N17"/>
  <c r="O18"/>
  <c r="Z18"/>
  <c r="S18"/>
  <c r="Q18"/>
  <c r="R18"/>
  <c r="X18"/>
  <c r="W18"/>
  <c r="AA18"/>
  <c r="P18"/>
  <c r="E18"/>
  <c r="Y18"/>
  <c r="J17"/>
  <c r="T17"/>
  <c r="L17" s="1"/>
  <c r="AC17"/>
  <c r="V17"/>
  <c r="F16"/>
  <c r="D25"/>
  <c r="L24"/>
  <c r="H18" l="1"/>
  <c r="I18"/>
  <c r="R19"/>
  <c r="O19"/>
  <c r="Y19"/>
  <c r="AA19"/>
  <c r="Q19"/>
  <c r="E19"/>
  <c r="S19"/>
  <c r="W19"/>
  <c r="X19"/>
  <c r="P19"/>
  <c r="Z19"/>
  <c r="V18"/>
  <c r="AC18"/>
  <c r="K18"/>
  <c r="M17"/>
  <c r="AB18"/>
  <c r="F17"/>
  <c r="D20" i="10"/>
  <c r="C20" i="7"/>
  <c r="B19" i="9"/>
  <c r="C19" s="1"/>
  <c r="T18" i="7"/>
  <c r="L18" s="1"/>
  <c r="J18"/>
  <c r="U18"/>
  <c r="G18"/>
  <c r="N18"/>
  <c r="L25"/>
  <c r="D26"/>
  <c r="F18" l="1"/>
  <c r="AB19"/>
  <c r="K19"/>
  <c r="H19"/>
  <c r="I19"/>
  <c r="B20" i="9"/>
  <c r="C20" s="1"/>
  <c r="C21" i="7"/>
  <c r="D21" i="10"/>
  <c r="M18" i="7"/>
  <c r="W20"/>
  <c r="X20"/>
  <c r="R20"/>
  <c r="P20"/>
  <c r="O20"/>
  <c r="AA20"/>
  <c r="Q20"/>
  <c r="Y20"/>
  <c r="S20"/>
  <c r="Z20"/>
  <c r="E20"/>
  <c r="U19"/>
  <c r="N19"/>
  <c r="G19"/>
  <c r="J19"/>
  <c r="T19"/>
  <c r="L19" s="1"/>
  <c r="V19"/>
  <c r="AC19"/>
  <c r="D27"/>
  <c r="L27" s="1"/>
  <c r="L26"/>
  <c r="AB20" l="1"/>
  <c r="K20"/>
  <c r="F19"/>
  <c r="M19"/>
  <c r="H20"/>
  <c r="I20"/>
  <c r="T20"/>
  <c r="L20" s="1"/>
  <c r="J20"/>
  <c r="B21" i="9"/>
  <c r="C21" s="1"/>
  <c r="D22" i="10"/>
  <c r="C22" i="7"/>
  <c r="W21"/>
  <c r="X21"/>
  <c r="S21"/>
  <c r="Q21"/>
  <c r="E21"/>
  <c r="R21"/>
  <c r="O21"/>
  <c r="P21"/>
  <c r="AA21"/>
  <c r="Z21"/>
  <c r="Y21"/>
  <c r="U20"/>
  <c r="N20"/>
  <c r="G20"/>
  <c r="F20" s="1"/>
  <c r="V20"/>
  <c r="AC20"/>
  <c r="AB21" l="1"/>
  <c r="AC21"/>
  <c r="V21"/>
  <c r="M20"/>
  <c r="H21"/>
  <c r="I21"/>
  <c r="R22"/>
  <c r="X22"/>
  <c r="Q22"/>
  <c r="AA22"/>
  <c r="P22"/>
  <c r="E22"/>
  <c r="S22"/>
  <c r="Z22"/>
  <c r="AB22" s="1"/>
  <c r="Y22"/>
  <c r="O22"/>
  <c r="W22"/>
  <c r="T21"/>
  <c r="L21" s="1"/>
  <c r="J21"/>
  <c r="U21"/>
  <c r="M21" s="1"/>
  <c r="N21"/>
  <c r="G21"/>
  <c r="K21"/>
  <c r="D23" i="10"/>
  <c r="C23" i="7"/>
  <c r="B22" i="9"/>
  <c r="C22" s="1"/>
  <c r="H22" i="7" l="1"/>
  <c r="K22"/>
  <c r="F21"/>
  <c r="AA23"/>
  <c r="Q23"/>
  <c r="Y23"/>
  <c r="S23"/>
  <c r="O23"/>
  <c r="E23"/>
  <c r="P23"/>
  <c r="Z23"/>
  <c r="R23"/>
  <c r="X23"/>
  <c r="W23"/>
  <c r="AC22"/>
  <c r="V22"/>
  <c r="I22"/>
  <c r="B23" i="9"/>
  <c r="C23" s="1"/>
  <c r="D24" i="10"/>
  <c r="C24" i="7"/>
  <c r="T22"/>
  <c r="L22" s="1"/>
  <c r="J22"/>
  <c r="U22"/>
  <c r="M22" s="1"/>
  <c r="N22"/>
  <c r="G22"/>
  <c r="F22" s="1"/>
  <c r="AB23" l="1"/>
  <c r="K23"/>
  <c r="S24"/>
  <c r="X24"/>
  <c r="E24"/>
  <c r="W24"/>
  <c r="O24"/>
  <c r="R24"/>
  <c r="Q24"/>
  <c r="P24"/>
  <c r="H24" s="1"/>
  <c r="AA24"/>
  <c r="Z24"/>
  <c r="Y24"/>
  <c r="C25"/>
  <c r="B24" i="9"/>
  <c r="C24" s="1"/>
  <c r="D25" i="10"/>
  <c r="V23" i="7"/>
  <c r="AC23"/>
  <c r="H23"/>
  <c r="I23"/>
  <c r="J23"/>
  <c r="T23"/>
  <c r="L23" s="1"/>
  <c r="N23"/>
  <c r="U23"/>
  <c r="G23"/>
  <c r="AB24" l="1"/>
  <c r="F23"/>
  <c r="M23"/>
  <c r="S25"/>
  <c r="E25"/>
  <c r="Y25"/>
  <c r="W25"/>
  <c r="O25"/>
  <c r="R25"/>
  <c r="Z25"/>
  <c r="X25"/>
  <c r="AA25"/>
  <c r="P25"/>
  <c r="Q25"/>
  <c r="I25" s="1"/>
  <c r="V24"/>
  <c r="AC24"/>
  <c r="I24"/>
  <c r="C26"/>
  <c r="D26" i="10"/>
  <c r="B25" i="9"/>
  <c r="C25" s="1"/>
  <c r="T24" i="7"/>
  <c r="J24"/>
  <c r="G24"/>
  <c r="U24"/>
  <c r="M24" s="1"/>
  <c r="N24"/>
  <c r="K24"/>
  <c r="H25" l="1"/>
  <c r="F24"/>
  <c r="C27"/>
  <c r="B26" i="9"/>
  <c r="C26" s="1"/>
  <c r="V25" i="7"/>
  <c r="AC25"/>
  <c r="S26"/>
  <c r="W26"/>
  <c r="Z26"/>
  <c r="O26"/>
  <c r="Q26"/>
  <c r="E26"/>
  <c r="AA26"/>
  <c r="P26"/>
  <c r="Y26"/>
  <c r="R26"/>
  <c r="X26"/>
  <c r="AB25"/>
  <c r="T25"/>
  <c r="J25"/>
  <c r="N25"/>
  <c r="G25"/>
  <c r="U25"/>
  <c r="M25" s="1"/>
  <c r="K25"/>
  <c r="F25" l="1"/>
  <c r="AB26"/>
  <c r="AC26"/>
  <c r="V26"/>
  <c r="J26"/>
  <c r="T26"/>
  <c r="I26"/>
  <c r="K26"/>
  <c r="R27"/>
  <c r="O27"/>
  <c r="X27"/>
  <c r="W27"/>
  <c r="E27"/>
  <c r="Q27"/>
  <c r="P27"/>
  <c r="H27" s="1"/>
  <c r="Z27"/>
  <c r="Y27"/>
  <c r="AA27"/>
  <c r="S27"/>
  <c r="H26"/>
  <c r="N26"/>
  <c r="G26"/>
  <c r="U26"/>
  <c r="M26" s="1"/>
  <c r="K27" l="1"/>
  <c r="F26"/>
  <c r="J27"/>
  <c r="T27"/>
  <c r="AB27"/>
  <c r="V27"/>
  <c r="AC27"/>
  <c r="I27"/>
  <c r="G27"/>
  <c r="N27"/>
  <c r="U27"/>
  <c r="M27" s="1"/>
  <c r="AD27" s="1"/>
  <c r="AF14"/>
  <c r="AD13"/>
  <c r="AE14"/>
  <c r="AF15"/>
  <c r="AE17"/>
  <c r="AG16"/>
  <c r="AG15"/>
  <c r="AF16"/>
  <c r="AE16"/>
  <c r="AE15"/>
  <c r="AD14"/>
  <c r="AG17"/>
  <c r="AF18"/>
  <c r="AD15"/>
  <c r="AD16"/>
  <c r="AE19"/>
  <c r="AF20"/>
  <c r="AG19"/>
  <c r="AE21"/>
  <c r="AE20"/>
  <c r="AE18"/>
  <c r="AD18"/>
  <c r="AD17"/>
  <c r="AG20"/>
  <c r="AF19"/>
  <c r="AD26"/>
  <c r="AD25"/>
  <c r="AG21"/>
  <c r="AG24"/>
  <c r="AE26"/>
  <c r="AF25"/>
  <c r="AG23"/>
  <c r="AG26"/>
  <c r="AG25"/>
  <c r="AF17"/>
  <c r="AD21"/>
  <c r="AD24"/>
  <c r="AG18"/>
  <c r="AD19"/>
  <c r="AD23"/>
  <c r="AG22"/>
  <c r="AF22"/>
  <c r="AF26"/>
  <c r="AE25"/>
  <c r="AE22"/>
  <c r="AD22"/>
  <c r="AE24"/>
  <c r="AF24"/>
  <c r="AF23"/>
  <c r="AE23"/>
  <c r="AF21"/>
  <c r="AD20"/>
  <c r="B20" s="1"/>
  <c r="AG14" l="1"/>
  <c r="AD12"/>
  <c r="AG13"/>
  <c r="AF13"/>
  <c r="AD11"/>
  <c r="AE13"/>
  <c r="AF11"/>
  <c r="AG12"/>
  <c r="AE12"/>
  <c r="AG11"/>
  <c r="AF12"/>
  <c r="AD9"/>
  <c r="AD10"/>
  <c r="AE11"/>
  <c r="AD8"/>
  <c r="AG10"/>
  <c r="AE9"/>
  <c r="AD7"/>
  <c r="AE10"/>
  <c r="AG8"/>
  <c r="AF10"/>
  <c r="AE7"/>
  <c r="AG9"/>
  <c r="AE8"/>
  <c r="AF9"/>
  <c r="AG5"/>
  <c r="AG6"/>
  <c r="AG7"/>
  <c r="AF6"/>
  <c r="AF5"/>
  <c r="AE5"/>
  <c r="AF8"/>
  <c r="B8" s="1"/>
  <c r="AD6"/>
  <c r="AE27"/>
  <c r="AF7"/>
  <c r="AE4"/>
  <c r="AF4"/>
  <c r="AD5"/>
  <c r="AF27"/>
  <c r="AG4"/>
  <c r="AG27"/>
  <c r="F27"/>
  <c r="AE6"/>
  <c r="AD4"/>
  <c r="B19"/>
  <c r="B25"/>
  <c r="B17"/>
  <c r="B16"/>
  <c r="B14"/>
  <c r="B22"/>
  <c r="B26"/>
  <c r="B18"/>
  <c r="B15"/>
  <c r="B23"/>
  <c r="B21"/>
  <c r="B24"/>
  <c r="B9" l="1"/>
  <c r="B13"/>
  <c r="B12"/>
  <c r="B11"/>
  <c r="B7"/>
  <c r="B10"/>
  <c r="B6"/>
  <c r="B5"/>
  <c r="B27"/>
  <c r="B4"/>
  <c r="C5" i="2" s="1"/>
  <c r="C7" l="1"/>
  <c r="E7" s="1"/>
  <c r="C15"/>
  <c r="G15" s="1"/>
  <c r="C24"/>
  <c r="C18"/>
  <c r="F18" s="1"/>
  <c r="C14"/>
  <c r="D14" s="1"/>
  <c r="C21"/>
  <c r="I21" s="1"/>
  <c r="C22"/>
  <c r="C16"/>
  <c r="K16" s="1"/>
  <c r="C20"/>
  <c r="C12"/>
  <c r="D12" s="1"/>
  <c r="C10"/>
  <c r="D10" s="1"/>
  <c r="C6"/>
  <c r="J6" s="1"/>
  <c r="C11"/>
  <c r="K11" s="1"/>
  <c r="C17"/>
  <c r="G17" s="1"/>
  <c r="C13"/>
  <c r="K13" s="1"/>
  <c r="C8"/>
  <c r="D8" s="1"/>
  <c r="C9"/>
  <c r="H9" s="1"/>
  <c r="C23"/>
  <c r="I23" s="1"/>
  <c r="C19"/>
  <c r="D18"/>
  <c r="I18"/>
  <c r="E18"/>
  <c r="K18"/>
  <c r="F16"/>
  <c r="E16"/>
  <c r="H16"/>
  <c r="G16"/>
  <c r="F20"/>
  <c r="J20"/>
  <c r="G20"/>
  <c r="I20"/>
  <c r="E20"/>
  <c r="H20"/>
  <c r="D20"/>
  <c r="K20"/>
  <c r="K10"/>
  <c r="F24"/>
  <c r="J24"/>
  <c r="D24"/>
  <c r="I24"/>
  <c r="G24"/>
  <c r="K24"/>
  <c r="H24"/>
  <c r="E24"/>
  <c r="K15"/>
  <c r="D15"/>
  <c r="E15"/>
  <c r="J15"/>
  <c r="D17"/>
  <c r="E13"/>
  <c r="I13"/>
  <c r="D13"/>
  <c r="G13"/>
  <c r="F8"/>
  <c r="D22"/>
  <c r="H22"/>
  <c r="F22"/>
  <c r="J22"/>
  <c r="E22"/>
  <c r="I22"/>
  <c r="G22"/>
  <c r="K22"/>
  <c r="G19"/>
  <c r="K19"/>
  <c r="E19"/>
  <c r="J19"/>
  <c r="D19"/>
  <c r="F19"/>
  <c r="H19"/>
  <c r="I19"/>
  <c r="G5"/>
  <c r="K5"/>
  <c r="F5"/>
  <c r="H5"/>
  <c r="E5"/>
  <c r="I5"/>
  <c r="D5"/>
  <c r="J5"/>
  <c r="F14" l="1"/>
  <c r="I15"/>
  <c r="H15"/>
  <c r="J9"/>
  <c r="K7"/>
  <c r="E11"/>
  <c r="G14"/>
  <c r="H13"/>
  <c r="F13"/>
  <c r="H10"/>
  <c r="J13"/>
  <c r="G10"/>
  <c r="K8"/>
  <c r="I8"/>
  <c r="K6"/>
  <c r="G8"/>
  <c r="F6"/>
  <c r="I10"/>
  <c r="E14"/>
  <c r="F7"/>
  <c r="I7"/>
  <c r="G11"/>
  <c r="I14"/>
  <c r="D7"/>
  <c r="H7"/>
  <c r="J14"/>
  <c r="H14"/>
  <c r="J7"/>
  <c r="F9"/>
  <c r="F10"/>
  <c r="K14"/>
  <c r="G7"/>
  <c r="E9"/>
  <c r="G9"/>
  <c r="J11"/>
  <c r="I11"/>
  <c r="I9"/>
  <c r="K9"/>
  <c r="D11"/>
  <c r="F11"/>
  <c r="D9"/>
  <c r="H11"/>
  <c r="F15"/>
  <c r="E10"/>
  <c r="J10"/>
  <c r="E8"/>
  <c r="H8"/>
  <c r="G6"/>
  <c r="H6"/>
  <c r="I6"/>
  <c r="D6"/>
  <c r="J8"/>
  <c r="E6"/>
  <c r="G12"/>
  <c r="J23"/>
  <c r="H17"/>
  <c r="K12"/>
  <c r="D16"/>
  <c r="J16"/>
  <c r="J18"/>
  <c r="H18"/>
  <c r="E23"/>
  <c r="J17"/>
  <c r="I16"/>
  <c r="G18"/>
  <c r="H23"/>
  <c r="K23"/>
  <c r="F17"/>
  <c r="I17"/>
  <c r="E12"/>
  <c r="J12"/>
  <c r="D21"/>
  <c r="D23"/>
  <c r="F23"/>
  <c r="G23"/>
  <c r="K17"/>
  <c r="E17"/>
  <c r="H12"/>
  <c r="F12"/>
  <c r="F21"/>
  <c r="I12"/>
  <c r="K21"/>
  <c r="J21"/>
  <c r="H21"/>
  <c r="G21"/>
  <c r="E21"/>
</calcChain>
</file>

<file path=xl/sharedStrings.xml><?xml version="1.0" encoding="utf-8"?>
<sst xmlns="http://schemas.openxmlformats.org/spreadsheetml/2006/main" count="190" uniqueCount="65">
  <si>
    <t>Team</t>
  </si>
  <si>
    <t>P</t>
  </si>
  <si>
    <t>W</t>
  </si>
  <si>
    <t>L</t>
  </si>
  <si>
    <t>D</t>
  </si>
  <si>
    <t>F</t>
  </si>
  <si>
    <t>A</t>
  </si>
  <si>
    <t>GD</t>
  </si>
  <si>
    <t>Pt</t>
  </si>
  <si>
    <t>R</t>
  </si>
  <si>
    <t>M</t>
  </si>
  <si>
    <t>GD Rank</t>
  </si>
  <si>
    <t>F Rank</t>
  </si>
  <si>
    <t>Last Year Position</t>
  </si>
  <si>
    <t>Pt Rank</t>
  </si>
  <si>
    <t>Last Year Rank</t>
  </si>
  <si>
    <t>DATE</t>
  </si>
  <si>
    <t>TIME</t>
  </si>
  <si>
    <t>Deduction</t>
  </si>
  <si>
    <t>No</t>
  </si>
  <si>
    <t>Club Name entried here won't be processed</t>
  </si>
  <si>
    <t>ç</t>
  </si>
  <si>
    <t>KULÜP SAYISI</t>
  </si>
  <si>
    <t>NO</t>
  </si>
  <si>
    <t>KULÜP ADI</t>
  </si>
  <si>
    <t>S</t>
  </si>
  <si>
    <t>TAKIMLAR</t>
  </si>
  <si>
    <t>O</t>
  </si>
  <si>
    <t>G</t>
  </si>
  <si>
    <t>B</t>
  </si>
  <si>
    <t>Y</t>
  </si>
  <si>
    <t>Av</t>
  </si>
  <si>
    <t>BAHÇELİEVLER SPOR</t>
  </si>
  <si>
    <t>PAŞAKENTSPOR</t>
  </si>
  <si>
    <t>ALTINOVA BLD.SPOR</t>
  </si>
  <si>
    <t>YALOVASPOR</t>
  </si>
  <si>
    <t>ATAKENTSPOR</t>
  </si>
  <si>
    <t>YILDIZLARSPOR</t>
  </si>
  <si>
    <t>S.Y.DOĞUŞSPOR</t>
  </si>
  <si>
    <t>DOĞANSPOR</t>
  </si>
  <si>
    <t>YALOVAGÜCÜSPOR</t>
  </si>
  <si>
    <t>ESNAFSPOR</t>
  </si>
  <si>
    <t>KARTALSPOR</t>
  </si>
  <si>
    <t>HAFTA</t>
  </si>
  <si>
    <t>EVSAHİBİ</t>
  </si>
  <si>
    <t>SKOR</t>
  </si>
  <si>
    <t>MİSAFİR</t>
  </si>
  <si>
    <t>YALOVA U11 LİGİ KLASMAN FİKSTÜRÜ</t>
  </si>
  <si>
    <t>SR.</t>
  </si>
  <si>
    <t xml:space="preserve"> </t>
  </si>
  <si>
    <t>BAY</t>
  </si>
  <si>
    <t>1. HAFTA</t>
  </si>
  <si>
    <t>SAHA</t>
  </si>
  <si>
    <t>SAAT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</si>
  <si>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</si>
  <si>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</si>
  <si>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</si>
  <si>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</si>
  <si>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</si>
  <si>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</si>
  <si>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</si>
  <si>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</si>
  <si>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</si>
  <si>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</si>
  <si>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YALOVA U11 FUTBOL ŞENLİĞİ</t>
  </si>
</sst>
</file>

<file path=xl/styles.xml><?xml version="1.0" encoding="utf-8"?>
<styleSheet xmlns="http://schemas.openxmlformats.org/spreadsheetml/2006/main">
  <numFmts count="1">
    <numFmt numFmtId="164" formatCode="hh:mm;@"/>
  </numFmts>
  <fonts count="32">
    <font>
      <sz val="10"/>
      <name val="Arial"/>
    </font>
    <font>
      <sz val="8"/>
      <name val="Verdana"/>
      <family val="2"/>
    </font>
    <font>
      <sz val="8"/>
      <name val="Arial"/>
    </font>
    <font>
      <u/>
      <sz val="10"/>
      <color indexed="12"/>
      <name val="Arial"/>
    </font>
    <font>
      <u/>
      <sz val="10"/>
      <color indexed="12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Verdana"/>
      <family val="2"/>
    </font>
    <font>
      <sz val="10"/>
      <color indexed="9"/>
      <name val="Wingdings"/>
      <charset val="2"/>
    </font>
    <font>
      <sz val="10"/>
      <color indexed="9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4"/>
      <color indexed="9"/>
      <name val="Verdana"/>
      <family val="2"/>
    </font>
    <font>
      <sz val="12"/>
      <name val="Times New Roman"/>
      <family val="1"/>
      <charset val="162"/>
    </font>
    <font>
      <sz val="14"/>
      <name val="Times New Roman"/>
      <family val="1"/>
      <charset val="162"/>
    </font>
    <font>
      <b/>
      <sz val="16"/>
      <color indexed="9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indexed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13" applyNumberFormat="0" applyFill="0" applyAlignment="0" applyProtection="0"/>
  </cellStyleXfs>
  <cellXfs count="11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1" applyFont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7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3" borderId="0" xfId="0" applyFont="1" applyFill="1" applyBorder="1"/>
    <xf numFmtId="0" fontId="7" fillId="3" borderId="3" xfId="0" applyFont="1" applyFill="1" applyBorder="1"/>
    <xf numFmtId="0" fontId="11" fillId="2" borderId="0" xfId="0" applyFont="1" applyFill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7" borderId="0" xfId="0" applyFill="1"/>
    <xf numFmtId="0" fontId="18" fillId="9" borderId="13" xfId="2" applyFont="1" applyFill="1" applyAlignment="1" applyProtection="1">
      <protection hidden="1"/>
    </xf>
    <xf numFmtId="0" fontId="20" fillId="10" borderId="13" xfId="2" applyFont="1" applyFill="1" applyAlignment="1" applyProtection="1">
      <alignment horizontal="center"/>
      <protection hidden="1"/>
    </xf>
    <xf numFmtId="0" fontId="22" fillId="7" borderId="0" xfId="0" applyFont="1" applyFill="1"/>
    <xf numFmtId="0" fontId="22" fillId="7" borderId="16" xfId="0" applyFont="1" applyFill="1" applyBorder="1" applyAlignment="1"/>
    <xf numFmtId="0" fontId="23" fillId="11" borderId="0" xfId="0" applyFont="1" applyFill="1"/>
    <xf numFmtId="0" fontId="24" fillId="11" borderId="0" xfId="0" applyFont="1" applyFill="1"/>
    <xf numFmtId="0" fontId="23" fillId="11" borderId="0" xfId="0" applyFont="1" applyFill="1" applyAlignment="1">
      <alignment horizontal="center"/>
    </xf>
    <xf numFmtId="0" fontId="24" fillId="11" borderId="14" xfId="0" applyFont="1" applyFill="1" applyBorder="1"/>
    <xf numFmtId="164" fontId="24" fillId="11" borderId="14" xfId="0" applyNumberFormat="1" applyFont="1" applyFill="1" applyBorder="1" applyAlignment="1">
      <alignment horizontal="center"/>
    </xf>
    <xf numFmtId="20" fontId="24" fillId="11" borderId="14" xfId="0" applyNumberFormat="1" applyFont="1" applyFill="1" applyBorder="1" applyAlignment="1">
      <alignment horizontal="center"/>
    </xf>
    <xf numFmtId="0" fontId="22" fillId="11" borderId="14" xfId="0" applyFont="1" applyFill="1" applyBorder="1"/>
    <xf numFmtId="0" fontId="25" fillId="2" borderId="14" xfId="0" applyFont="1" applyFill="1" applyBorder="1" applyAlignment="1" applyProtection="1">
      <alignment horizontal="center" vertical="center"/>
      <protection locked="0"/>
    </xf>
    <xf numFmtId="49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16" fontId="26" fillId="0" borderId="14" xfId="0" applyNumberFormat="1" applyFont="1" applyFill="1" applyBorder="1" applyAlignment="1" applyProtection="1">
      <alignment horizontal="center" vertical="center"/>
      <protection locked="0"/>
    </xf>
    <xf numFmtId="20" fontId="26" fillId="0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8" fillId="12" borderId="0" xfId="0" applyFont="1" applyFill="1"/>
    <xf numFmtId="0" fontId="24" fillId="12" borderId="0" xfId="0" applyFont="1" applyFill="1"/>
    <xf numFmtId="0" fontId="24" fillId="12" borderId="14" xfId="0" applyFont="1" applyFill="1" applyBorder="1"/>
    <xf numFmtId="0" fontId="20" fillId="6" borderId="14" xfId="2" applyFont="1" applyFill="1" applyBorder="1" applyAlignment="1" applyProtection="1">
      <protection hidden="1"/>
    </xf>
    <xf numFmtId="0" fontId="20" fillId="13" borderId="14" xfId="2" applyFont="1" applyFill="1" applyBorder="1" applyAlignment="1" applyProtection="1">
      <alignment horizontal="center"/>
      <protection hidden="1"/>
    </xf>
    <xf numFmtId="0" fontId="23" fillId="12" borderId="14" xfId="0" applyFont="1" applyFill="1" applyBorder="1"/>
    <xf numFmtId="0" fontId="23" fillId="12" borderId="14" xfId="0" applyFont="1" applyFill="1" applyBorder="1" applyAlignment="1">
      <alignment horizontal="center"/>
    </xf>
    <xf numFmtId="0" fontId="29" fillId="12" borderId="14" xfId="0" applyFont="1" applyFill="1" applyBorder="1"/>
    <xf numFmtId="164" fontId="29" fillId="12" borderId="14" xfId="0" applyNumberFormat="1" applyFont="1" applyFill="1" applyBorder="1" applyAlignment="1">
      <alignment horizontal="center"/>
    </xf>
    <xf numFmtId="0" fontId="29" fillId="12" borderId="0" xfId="0" applyFont="1" applyFill="1"/>
    <xf numFmtId="20" fontId="29" fillId="12" borderId="14" xfId="0" applyNumberFormat="1" applyFont="1" applyFill="1" applyBorder="1" applyAlignment="1">
      <alignment horizontal="center"/>
    </xf>
    <xf numFmtId="0" fontId="26" fillId="14" borderId="14" xfId="0" applyFont="1" applyFill="1" applyBorder="1" applyAlignment="1">
      <alignment horizontal="center" vertical="center"/>
    </xf>
    <xf numFmtId="16" fontId="26" fillId="14" borderId="14" xfId="0" applyNumberFormat="1" applyFont="1" applyFill="1" applyBorder="1" applyAlignment="1" applyProtection="1">
      <alignment horizontal="center" vertical="center"/>
      <protection locked="0"/>
    </xf>
    <xf numFmtId="20" fontId="26" fillId="14" borderId="14" xfId="0" applyNumberFormat="1" applyFont="1" applyFill="1" applyBorder="1" applyAlignment="1" applyProtection="1">
      <alignment horizontal="center" vertical="center"/>
      <protection locked="0"/>
    </xf>
    <xf numFmtId="0" fontId="30" fillId="15" borderId="11" xfId="0" applyFont="1" applyFill="1" applyBorder="1" applyAlignment="1" applyProtection="1">
      <alignment horizontal="center" vertical="center"/>
      <protection hidden="1"/>
    </xf>
    <xf numFmtId="0" fontId="30" fillId="15" borderId="12" xfId="0" applyFont="1" applyFill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/>
      <protection hidden="1"/>
    </xf>
    <xf numFmtId="0" fontId="30" fillId="16" borderId="0" xfId="0" applyFont="1" applyFill="1" applyBorder="1" applyAlignment="1" applyProtection="1">
      <alignment horizontal="left" vertical="center"/>
      <protection hidden="1"/>
    </xf>
    <xf numFmtId="0" fontId="31" fillId="16" borderId="0" xfId="0" applyFont="1" applyFill="1" applyBorder="1" applyAlignment="1" applyProtection="1">
      <alignment horizontal="center" vertical="center"/>
      <protection hidden="1"/>
    </xf>
    <xf numFmtId="0" fontId="30" fillId="17" borderId="0" xfId="0" applyFont="1" applyFill="1" applyBorder="1" applyAlignment="1" applyProtection="1">
      <alignment horizontal="center"/>
      <protection hidden="1"/>
    </xf>
    <xf numFmtId="0" fontId="30" fillId="17" borderId="0" xfId="0" applyFont="1" applyFill="1" applyBorder="1" applyAlignment="1" applyProtection="1">
      <alignment horizontal="left" vertical="center"/>
      <protection hidden="1"/>
    </xf>
    <xf numFmtId="0" fontId="31" fillId="17" borderId="0" xfId="0" applyFont="1" applyFill="1" applyBorder="1" applyAlignment="1" applyProtection="1">
      <alignment horizontal="center" vertical="center"/>
      <protection hidden="1"/>
    </xf>
    <xf numFmtId="0" fontId="20" fillId="5" borderId="13" xfId="2" applyFont="1" applyFill="1" applyAlignment="1" applyProtection="1">
      <alignment horizontal="left"/>
      <protection locked="0" hidden="1"/>
    </xf>
    <xf numFmtId="0" fontId="20" fillId="5" borderId="13" xfId="2" applyFont="1" applyFill="1" applyProtection="1">
      <protection locked="0" hidden="1"/>
    </xf>
    <xf numFmtId="0" fontId="19" fillId="5" borderId="13" xfId="2" applyFont="1" applyFill="1" applyAlignment="1" applyProtection="1">
      <alignment horizontal="left"/>
      <protection locked="0" hidden="1"/>
    </xf>
    <xf numFmtId="0" fontId="19" fillId="5" borderId="13" xfId="2" applyFont="1" applyFill="1" applyProtection="1">
      <protection locked="0" hidden="1"/>
    </xf>
    <xf numFmtId="0" fontId="20" fillId="6" borderId="13" xfId="2" applyFont="1" applyFill="1" applyAlignment="1" applyProtection="1">
      <alignment horizontal="left"/>
      <protection locked="0" hidden="1"/>
    </xf>
    <xf numFmtId="0" fontId="20" fillId="6" borderId="13" xfId="2" applyFont="1" applyFill="1" applyProtection="1">
      <protection locked="0"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4" fillId="12" borderId="18" xfId="0" applyFont="1" applyFill="1" applyBorder="1" applyAlignment="1">
      <alignment horizontal="center"/>
    </xf>
    <xf numFmtId="0" fontId="24" fillId="12" borderId="19" xfId="0" applyFont="1" applyFill="1" applyBorder="1" applyAlignment="1">
      <alignment horizontal="center"/>
    </xf>
    <xf numFmtId="0" fontId="24" fillId="12" borderId="20" xfId="0" applyFont="1" applyFill="1" applyBorder="1" applyAlignment="1">
      <alignment horizontal="center"/>
    </xf>
    <xf numFmtId="0" fontId="23" fillId="12" borderId="14" xfId="0" applyFont="1" applyFill="1" applyBorder="1" applyAlignment="1">
      <alignment horizontal="center"/>
    </xf>
    <xf numFmtId="0" fontId="28" fillId="12" borderId="0" xfId="0" applyFont="1" applyFill="1"/>
    <xf numFmtId="0" fontId="20" fillId="6" borderId="14" xfId="2" applyFont="1" applyFill="1" applyBorder="1" applyAlignment="1" applyProtection="1">
      <alignment horizontal="left"/>
      <protection locked="0" hidden="1"/>
    </xf>
    <xf numFmtId="0" fontId="20" fillId="6" borderId="14" xfId="2" applyFont="1" applyFill="1" applyBorder="1" applyProtection="1">
      <protection locked="0" hidden="1"/>
    </xf>
    <xf numFmtId="0" fontId="20" fillId="13" borderId="14" xfId="2" applyFont="1" applyFill="1" applyBorder="1" applyAlignment="1" applyProtection="1">
      <alignment horizontal="left"/>
      <protection locked="0" hidden="1"/>
    </xf>
    <xf numFmtId="0" fontId="20" fillId="13" borderId="14" xfId="2" applyFont="1" applyFill="1" applyBorder="1" applyProtection="1">
      <protection locked="0" hidden="1"/>
    </xf>
    <xf numFmtId="0" fontId="20" fillId="5" borderId="14" xfId="2" applyFont="1" applyFill="1" applyBorder="1" applyAlignment="1" applyProtection="1">
      <alignment horizontal="left"/>
      <protection locked="0" hidden="1"/>
    </xf>
    <xf numFmtId="0" fontId="20" fillId="5" borderId="14" xfId="2" applyFont="1" applyFill="1" applyBorder="1" applyProtection="1">
      <protection locked="0" hidden="1"/>
    </xf>
    <xf numFmtId="0" fontId="27" fillId="12" borderId="14" xfId="0" applyFont="1" applyFill="1" applyBorder="1" applyAlignment="1">
      <alignment horizontal="center" vertical="center"/>
    </xf>
    <xf numFmtId="0" fontId="20" fillId="6" borderId="14" xfId="2" applyFont="1" applyFill="1" applyBorder="1" applyAlignment="1" applyProtection="1">
      <alignment horizontal="center"/>
      <protection hidden="1"/>
    </xf>
    <xf numFmtId="0" fontId="20" fillId="6" borderId="14" xfId="2" applyFont="1" applyFill="1" applyBorder="1" applyProtection="1">
      <protection hidden="1"/>
    </xf>
    <xf numFmtId="0" fontId="20" fillId="10" borderId="13" xfId="2" applyFont="1" applyFill="1" applyAlignment="1" applyProtection="1">
      <alignment horizontal="left"/>
      <protection locked="0" hidden="1"/>
    </xf>
    <xf numFmtId="0" fontId="20" fillId="10" borderId="13" xfId="2" applyFont="1" applyFill="1" applyProtection="1">
      <protection locked="0" hidden="1"/>
    </xf>
    <xf numFmtId="0" fontId="23" fillId="11" borderId="17" xfId="0" applyFont="1" applyFill="1" applyBorder="1" applyAlignment="1">
      <alignment horizontal="center"/>
    </xf>
    <xf numFmtId="0" fontId="0" fillId="7" borderId="0" xfId="0" applyFill="1"/>
    <xf numFmtId="0" fontId="21" fillId="8" borderId="15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18" fillId="9" borderId="13" xfId="2" applyFont="1" applyFill="1" applyAlignment="1" applyProtection="1">
      <alignment horizontal="center"/>
      <protection hidden="1"/>
    </xf>
    <xf numFmtId="0" fontId="18" fillId="9" borderId="13" xfId="2" applyFont="1" applyFill="1" applyProtection="1">
      <protection hidden="1"/>
    </xf>
    <xf numFmtId="0" fontId="15" fillId="2" borderId="14" xfId="0" applyNumberFormat="1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</cellXfs>
  <cellStyles count="3">
    <cellStyle name="Başlık 2" xfId="2" builtinId="17"/>
    <cellStyle name="Köprü" xfId="1" builtinId="8"/>
    <cellStyle name="Normal" xfId="0" builtinId="0"/>
  </cellStyles>
  <dxfs count="9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57"/>
        </patternFill>
      </fill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workbookViewId="0">
      <selection activeCell="E38" sqref="E37:E38"/>
    </sheetView>
  </sheetViews>
  <sheetFormatPr defaultRowHeight="12.75"/>
  <cols>
    <col min="1" max="1" width="18.5703125" style="15" bestFit="1" customWidth="1"/>
    <col min="2" max="2" width="8.28515625" style="15" customWidth="1"/>
    <col min="3" max="3" width="3.28515625" style="15" customWidth="1"/>
    <col min="4" max="4" width="4.42578125" style="15" customWidth="1"/>
    <col min="5" max="5" width="21.85546875" style="15" bestFit="1" customWidth="1"/>
    <col min="6" max="6" width="9.140625" style="15"/>
    <col min="7" max="7" width="43.28515625" style="15" bestFit="1" customWidth="1"/>
    <col min="8" max="16384" width="9.140625" style="15"/>
  </cols>
  <sheetData>
    <row r="1" spans="1:10" ht="13.5" thickBot="1"/>
    <row r="2" spans="1:10" s="16" customFormat="1" ht="22.5" customHeight="1" thickBot="1">
      <c r="A2" s="32" t="s">
        <v>22</v>
      </c>
      <c r="B2" s="33">
        <v>11</v>
      </c>
      <c r="C2" s="32"/>
      <c r="D2" s="34" t="s">
        <v>23</v>
      </c>
      <c r="E2" s="35" t="s">
        <v>24</v>
      </c>
      <c r="F2" s="27"/>
      <c r="G2" s="27"/>
      <c r="H2" s="28"/>
      <c r="I2" s="28"/>
      <c r="J2" s="29"/>
    </row>
    <row r="3" spans="1:10" ht="15.75" thickBot="1">
      <c r="D3" s="25">
        <v>1</v>
      </c>
      <c r="E3" s="85" t="s">
        <v>32</v>
      </c>
      <c r="F3" s="86"/>
      <c r="G3" s="86"/>
      <c r="H3" s="86"/>
      <c r="I3" s="86"/>
      <c r="J3" s="86"/>
    </row>
    <row r="4" spans="1:10" ht="16.5" thickTop="1" thickBot="1">
      <c r="D4" s="25">
        <f t="shared" ref="D4:D26" si="0">IF(D3&lt;&gt;"",IF(D3=$B$2,"",D3+1),"")</f>
        <v>2</v>
      </c>
      <c r="E4" s="85" t="s">
        <v>33</v>
      </c>
      <c r="F4" s="86"/>
      <c r="G4" s="86"/>
      <c r="H4" s="86"/>
      <c r="I4" s="86"/>
      <c r="J4" s="86"/>
    </row>
    <row r="5" spans="1:10" ht="16.5" thickTop="1" thickBot="1">
      <c r="D5" s="25">
        <f t="shared" si="0"/>
        <v>3</v>
      </c>
      <c r="E5" s="85" t="s">
        <v>34</v>
      </c>
      <c r="F5" s="86"/>
      <c r="G5" s="86"/>
      <c r="H5" s="86"/>
      <c r="I5" s="86"/>
      <c r="J5" s="86"/>
    </row>
    <row r="6" spans="1:10" ht="16.5" thickTop="1" thickBot="1">
      <c r="D6" s="25">
        <f t="shared" si="0"/>
        <v>4</v>
      </c>
      <c r="E6" s="85" t="s">
        <v>35</v>
      </c>
      <c r="F6" s="86"/>
      <c r="G6" s="86"/>
      <c r="H6" s="86"/>
      <c r="I6" s="86"/>
      <c r="J6" s="86"/>
    </row>
    <row r="7" spans="1:10" ht="16.5" thickTop="1" thickBot="1">
      <c r="D7" s="25">
        <f t="shared" si="0"/>
        <v>5</v>
      </c>
      <c r="E7" s="85" t="s">
        <v>36</v>
      </c>
      <c r="F7" s="86"/>
      <c r="G7" s="86"/>
      <c r="H7" s="86"/>
      <c r="I7" s="86"/>
      <c r="J7" s="86"/>
    </row>
    <row r="8" spans="1:10" ht="16.5" thickTop="1" thickBot="1">
      <c r="D8" s="25">
        <f t="shared" si="0"/>
        <v>6</v>
      </c>
      <c r="E8" s="85" t="s">
        <v>37</v>
      </c>
      <c r="F8" s="86"/>
      <c r="G8" s="86"/>
      <c r="H8" s="86"/>
      <c r="I8" s="86"/>
      <c r="J8" s="86"/>
    </row>
    <row r="9" spans="1:10" ht="16.5" thickTop="1" thickBot="1">
      <c r="D9" s="25">
        <f t="shared" si="0"/>
        <v>7</v>
      </c>
      <c r="E9" s="85" t="s">
        <v>38</v>
      </c>
      <c r="F9" s="86"/>
      <c r="G9" s="86"/>
      <c r="H9" s="86"/>
      <c r="I9" s="86"/>
      <c r="J9" s="86"/>
    </row>
    <row r="10" spans="1:10" ht="16.5" thickTop="1" thickBot="1">
      <c r="D10" s="25">
        <f t="shared" si="0"/>
        <v>8</v>
      </c>
      <c r="E10" s="87" t="s">
        <v>39</v>
      </c>
      <c r="F10" s="88"/>
      <c r="G10" s="88"/>
      <c r="H10" s="88"/>
      <c r="I10" s="88"/>
      <c r="J10" s="88"/>
    </row>
    <row r="11" spans="1:10" ht="16.5" thickTop="1" thickBot="1">
      <c r="D11" s="25">
        <f t="shared" si="0"/>
        <v>9</v>
      </c>
      <c r="E11" s="85" t="s">
        <v>40</v>
      </c>
      <c r="F11" s="86"/>
      <c r="G11" s="86"/>
      <c r="H11" s="86"/>
      <c r="I11" s="86"/>
      <c r="J11" s="86"/>
    </row>
    <row r="12" spans="1:10" ht="16.5" thickTop="1" thickBot="1">
      <c r="D12" s="25">
        <f t="shared" si="0"/>
        <v>10</v>
      </c>
      <c r="E12" s="85" t="s">
        <v>41</v>
      </c>
      <c r="F12" s="86"/>
      <c r="G12" s="86"/>
      <c r="H12" s="86"/>
      <c r="I12" s="86"/>
      <c r="J12" s="86"/>
    </row>
    <row r="13" spans="1:10" ht="16.5" thickTop="1" thickBot="1">
      <c r="D13" s="25">
        <f t="shared" si="0"/>
        <v>11</v>
      </c>
      <c r="E13" s="89" t="s">
        <v>42</v>
      </c>
      <c r="F13" s="90"/>
      <c r="G13" s="90"/>
      <c r="H13" s="90"/>
      <c r="I13" s="90"/>
      <c r="J13" s="90"/>
    </row>
    <row r="14" spans="1:10" ht="13.5" thickTop="1">
      <c r="D14" s="25" t="str">
        <f t="shared" si="0"/>
        <v/>
      </c>
      <c r="E14" s="30"/>
      <c r="F14" s="18" t="s">
        <v>21</v>
      </c>
      <c r="G14" s="19" t="s">
        <v>20</v>
      </c>
      <c r="H14" s="17"/>
      <c r="I14" s="17"/>
      <c r="J14" s="20"/>
    </row>
    <row r="15" spans="1:10">
      <c r="D15" s="25" t="str">
        <f t="shared" si="0"/>
        <v/>
      </c>
      <c r="E15" s="30"/>
      <c r="F15" s="18" t="s">
        <v>21</v>
      </c>
      <c r="G15" s="19" t="s">
        <v>20</v>
      </c>
      <c r="H15" s="17"/>
      <c r="I15" s="17"/>
      <c r="J15" s="20"/>
    </row>
    <row r="16" spans="1:10">
      <c r="D16" s="25" t="str">
        <f t="shared" si="0"/>
        <v/>
      </c>
      <c r="E16" s="30"/>
      <c r="F16" s="18" t="s">
        <v>21</v>
      </c>
      <c r="G16" s="19" t="s">
        <v>20</v>
      </c>
      <c r="H16" s="17"/>
      <c r="I16" s="17"/>
      <c r="J16" s="20"/>
    </row>
    <row r="17" spans="4:10">
      <c r="D17" s="25" t="str">
        <f t="shared" si="0"/>
        <v/>
      </c>
      <c r="E17" s="30"/>
      <c r="F17" s="18" t="s">
        <v>21</v>
      </c>
      <c r="G17" s="19" t="s">
        <v>20</v>
      </c>
      <c r="H17" s="17"/>
      <c r="I17" s="17"/>
      <c r="J17" s="20"/>
    </row>
    <row r="18" spans="4:10">
      <c r="D18" s="25" t="str">
        <f t="shared" si="0"/>
        <v/>
      </c>
      <c r="E18" s="30"/>
      <c r="F18" s="18" t="s">
        <v>21</v>
      </c>
      <c r="G18" s="19" t="s">
        <v>20</v>
      </c>
      <c r="H18" s="17"/>
      <c r="I18" s="17"/>
      <c r="J18" s="20"/>
    </row>
    <row r="19" spans="4:10">
      <c r="D19" s="25" t="str">
        <f t="shared" si="0"/>
        <v/>
      </c>
      <c r="E19" s="30"/>
      <c r="F19" s="18" t="s">
        <v>21</v>
      </c>
      <c r="G19" s="19" t="s">
        <v>20</v>
      </c>
      <c r="H19" s="17"/>
      <c r="I19" s="17"/>
      <c r="J19" s="20"/>
    </row>
    <row r="20" spans="4:10">
      <c r="D20" s="25" t="str">
        <f t="shared" si="0"/>
        <v/>
      </c>
      <c r="E20" s="30"/>
      <c r="F20" s="18" t="s">
        <v>21</v>
      </c>
      <c r="G20" s="19" t="s">
        <v>20</v>
      </c>
      <c r="H20" s="17"/>
      <c r="I20" s="17"/>
      <c r="J20" s="20"/>
    </row>
    <row r="21" spans="4:10">
      <c r="D21" s="25" t="str">
        <f t="shared" si="0"/>
        <v/>
      </c>
      <c r="E21" s="30"/>
      <c r="F21" s="18" t="s">
        <v>21</v>
      </c>
      <c r="G21" s="19" t="s">
        <v>20</v>
      </c>
      <c r="H21" s="17"/>
      <c r="I21" s="17"/>
      <c r="J21" s="20"/>
    </row>
    <row r="22" spans="4:10">
      <c r="D22" s="25" t="str">
        <f t="shared" si="0"/>
        <v/>
      </c>
      <c r="E22" s="30"/>
      <c r="F22" s="18" t="s">
        <v>21</v>
      </c>
      <c r="G22" s="19" t="s">
        <v>20</v>
      </c>
      <c r="H22" s="17"/>
      <c r="I22" s="17"/>
      <c r="J22" s="20"/>
    </row>
    <row r="23" spans="4:10">
      <c r="D23" s="25" t="str">
        <f t="shared" si="0"/>
        <v/>
      </c>
      <c r="E23" s="30"/>
      <c r="F23" s="18" t="s">
        <v>21</v>
      </c>
      <c r="G23" s="19" t="s">
        <v>20</v>
      </c>
      <c r="H23" s="17"/>
      <c r="I23" s="17"/>
      <c r="J23" s="20"/>
    </row>
    <row r="24" spans="4:10">
      <c r="D24" s="25" t="str">
        <f t="shared" si="0"/>
        <v/>
      </c>
      <c r="E24" s="30"/>
      <c r="F24" s="18" t="s">
        <v>21</v>
      </c>
      <c r="G24" s="19" t="s">
        <v>20</v>
      </c>
      <c r="H24" s="17"/>
      <c r="I24" s="17"/>
      <c r="J24" s="20"/>
    </row>
    <row r="25" spans="4:10">
      <c r="D25" s="25" t="str">
        <f t="shared" si="0"/>
        <v/>
      </c>
      <c r="E25" s="30"/>
      <c r="F25" s="18" t="s">
        <v>21</v>
      </c>
      <c r="G25" s="19" t="s">
        <v>20</v>
      </c>
      <c r="H25" s="17"/>
      <c r="I25" s="17"/>
      <c r="J25" s="20"/>
    </row>
    <row r="26" spans="4:10" ht="13.5" thickBot="1">
      <c r="D26" s="26" t="str">
        <f t="shared" si="0"/>
        <v/>
      </c>
      <c r="E26" s="31"/>
      <c r="F26" s="22" t="s">
        <v>21</v>
      </c>
      <c r="G26" s="23" t="s">
        <v>20</v>
      </c>
      <c r="H26" s="21"/>
      <c r="I26" s="21"/>
      <c r="J26" s="24"/>
    </row>
  </sheetData>
  <mergeCells count="11">
    <mergeCell ref="E8:J8"/>
    <mergeCell ref="E3:J3"/>
    <mergeCell ref="E4:J4"/>
    <mergeCell ref="E5:J5"/>
    <mergeCell ref="E6:J6"/>
    <mergeCell ref="E7:J7"/>
    <mergeCell ref="E9:J9"/>
    <mergeCell ref="E10:J10"/>
    <mergeCell ref="E11:J11"/>
    <mergeCell ref="E12:J12"/>
    <mergeCell ref="E13:J13"/>
  </mergeCells>
  <phoneticPr fontId="2" type="noConversion"/>
  <conditionalFormatting sqref="F3:G26">
    <cfRule type="expression" dxfId="8" priority="29" stopIfTrue="1">
      <formula>AND($D3&gt;$B$2,$E3&lt;&gt;"")</formula>
    </cfRule>
  </conditionalFormatting>
  <conditionalFormatting sqref="E3:E26">
    <cfRule type="expression" dxfId="7" priority="30" stopIfTrue="1">
      <formula>$D3&lt;&gt;""</formula>
    </cfRule>
  </conditionalFormatting>
  <conditionalFormatting sqref="E3:J1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12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10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:J9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9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E3:J8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7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:J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">
      <colorScale>
        <cfvo type="min" val="0"/>
        <cfvo type="max" val="0"/>
        <color rgb="FFFF7128"/>
        <color rgb="FFFFEF9C"/>
      </colorScale>
    </cfRule>
  </conditionalFormatting>
  <conditionalFormatting sqref="E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">
      <formula1>"4,5,6,7,8,9,10,11,12,13,14,15,16,17,18,19,20,21,22,23,24"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39"/>
  <sheetViews>
    <sheetView showGridLines="0" workbookViewId="0">
      <selection activeCell="T21" sqref="T21"/>
    </sheetView>
  </sheetViews>
  <sheetFormatPr defaultRowHeight="10.5"/>
  <cols>
    <col min="1" max="1" width="4" style="1" customWidth="1"/>
    <col min="2" max="2" width="6.85546875" style="1" customWidth="1"/>
    <col min="3" max="3" width="33.7109375" style="1" customWidth="1"/>
    <col min="4" max="6" width="8.7109375" style="1" customWidth="1"/>
    <col min="7" max="7" width="8.7109375" style="2" customWidth="1"/>
    <col min="8" max="11" width="8.7109375" style="1" customWidth="1"/>
    <col min="12" max="17" width="4.7109375" style="1" customWidth="1"/>
    <col min="18" max="16384" width="9.140625" style="1"/>
  </cols>
  <sheetData>
    <row r="2" spans="2:11" ht="21.75" customHeight="1"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1.25" thickBot="1"/>
    <row r="4" spans="2:11" s="3" customFormat="1" ht="20.100000000000001" customHeight="1">
      <c r="B4" s="77" t="s">
        <v>25</v>
      </c>
      <c r="C4" s="78" t="s">
        <v>26</v>
      </c>
      <c r="D4" s="78" t="s">
        <v>27</v>
      </c>
      <c r="E4" s="78" t="s">
        <v>28</v>
      </c>
      <c r="F4" s="78" t="s">
        <v>29</v>
      </c>
      <c r="G4" s="78" t="s">
        <v>10</v>
      </c>
      <c r="H4" s="78" t="s">
        <v>6</v>
      </c>
      <c r="I4" s="78" t="s">
        <v>30</v>
      </c>
      <c r="J4" s="78" t="s">
        <v>31</v>
      </c>
      <c r="K4" s="78" t="s">
        <v>1</v>
      </c>
    </row>
    <row r="5" spans="2:11" ht="20.100000000000001" customHeight="1">
      <c r="B5" s="82">
        <v>1</v>
      </c>
      <c r="C5" s="83" t="str">
        <f>IF(B5&lt;&gt;"",VLOOKUP(B5,AYAR!B$4:AC$27,2,FALSE),"")</f>
        <v>YALOVAGÜCÜSPOR</v>
      </c>
      <c r="D5" s="84">
        <f>IF($B5&lt;&gt;"",VLOOKUP($C5,AYAR!$C$4:$AC$27,COLUMN(),FALSE),"")</f>
        <v>1</v>
      </c>
      <c r="E5" s="84">
        <f>IF($B5&lt;&gt;"",VLOOKUP($C5,AYAR!$C$4:$AC$27,COLUMN(),FALSE),"")</f>
        <v>1</v>
      </c>
      <c r="F5" s="84">
        <f>IF($B5&lt;&gt;"",VLOOKUP($C5,AYAR!$C$4:$AC$27,COLUMN(),FALSE),"")</f>
        <v>0</v>
      </c>
      <c r="G5" s="84">
        <f>IF($B5&lt;&gt;"",VLOOKUP($C5,AYAR!$C$4:$AC$27,COLUMN(),FALSE),"")</f>
        <v>0</v>
      </c>
      <c r="H5" s="84">
        <f>IF($B5&lt;&gt;"",VLOOKUP($C5,AYAR!$C$4:$AC$27,COLUMN(),FALSE),"")</f>
        <v>4</v>
      </c>
      <c r="I5" s="84">
        <f>IF($B5&lt;&gt;"",VLOOKUP($C5,AYAR!$C$4:$AC$27,COLUMN(),FALSE),"")</f>
        <v>0</v>
      </c>
      <c r="J5" s="84">
        <f>IF($B5&lt;&gt;"",VLOOKUP($C5,AYAR!$C$4:$AC$27,COLUMN(),FALSE),"")</f>
        <v>4</v>
      </c>
      <c r="K5" s="84">
        <f>IF($B5&lt;&gt;"",VLOOKUP($C5,AYAR!$C$4:$AC$27,COLUMN(),FALSE),"")</f>
        <v>3</v>
      </c>
    </row>
    <row r="6" spans="2:11" ht="20.100000000000001" customHeight="1">
      <c r="B6" s="82">
        <f>IF(B5&lt;&gt;"",IF(B5=KULÜPLER!$B$2,"",B5+1),"")</f>
        <v>2</v>
      </c>
      <c r="C6" s="83" t="str">
        <f>IF(B6&lt;&gt;"",VLOOKUP(B6,AYAR!B$4:AC$27,2,FALSE),"")</f>
        <v>YILDIZLARSPOR</v>
      </c>
      <c r="D6" s="84">
        <f>IF($B6&lt;&gt;"",VLOOKUP($C6,AYAR!$C$4:$AC$27,COLUMN(),FALSE),"")</f>
        <v>1</v>
      </c>
      <c r="E6" s="84">
        <f>IF($B6&lt;&gt;"",VLOOKUP($C6,AYAR!$C$4:$AC$27,COLUMN(),FALSE),"")</f>
        <v>1</v>
      </c>
      <c r="F6" s="84">
        <f>IF($B6&lt;&gt;"",VLOOKUP($C6,AYAR!$C$4:$AC$27,COLUMN(),FALSE),"")</f>
        <v>0</v>
      </c>
      <c r="G6" s="84">
        <f>IF($B6&lt;&gt;"",VLOOKUP($C6,AYAR!$C$4:$AC$27,COLUMN(),FALSE),"")</f>
        <v>0</v>
      </c>
      <c r="H6" s="84">
        <f>IF($B6&lt;&gt;"",VLOOKUP($C6,AYAR!$C$4:$AC$27,COLUMN(),FALSE),"")</f>
        <v>3</v>
      </c>
      <c r="I6" s="84">
        <f>IF($B6&lt;&gt;"",VLOOKUP($C6,AYAR!$C$4:$AC$27,COLUMN(),FALSE),"")</f>
        <v>2</v>
      </c>
      <c r="J6" s="84">
        <f>IF($B6&lt;&gt;"",VLOOKUP($C6,AYAR!$C$4:$AC$27,COLUMN(),FALSE),"")</f>
        <v>1</v>
      </c>
      <c r="K6" s="84">
        <f>IF($B6&lt;&gt;"",VLOOKUP($C6,AYAR!$C$4:$AC$27,COLUMN(),FALSE),"")</f>
        <v>3</v>
      </c>
    </row>
    <row r="7" spans="2:11" ht="20.100000000000001" customHeight="1">
      <c r="B7" s="82">
        <f>IF(B6&lt;&gt;"",IF(B6=KULÜPLER!$B$2,"",B6+1),"")</f>
        <v>3</v>
      </c>
      <c r="C7" s="83" t="str">
        <f>IF(B7&lt;&gt;"",VLOOKUP(B7,AYAR!B$4:AC$27,2,FALSE),"")</f>
        <v>BAHÇELİEVLER SPOR</v>
      </c>
      <c r="D7" s="84">
        <f>IF($B7&lt;&gt;"",VLOOKUP($C7,AYAR!$C$4:$AC$27,COLUMN(),FALSE),"")</f>
        <v>1</v>
      </c>
      <c r="E7" s="84">
        <f>IF($B7&lt;&gt;"",VLOOKUP($C7,AYAR!$C$4:$AC$27,COLUMN(),FALSE),"")</f>
        <v>1</v>
      </c>
      <c r="F7" s="84">
        <f>IF($B7&lt;&gt;"",VLOOKUP($C7,AYAR!$C$4:$AC$27,COLUMN(),FALSE),"")</f>
        <v>0</v>
      </c>
      <c r="G7" s="84">
        <f>IF($B7&lt;&gt;"",VLOOKUP($C7,AYAR!$C$4:$AC$27,COLUMN(),FALSE),"")</f>
        <v>0</v>
      </c>
      <c r="H7" s="84">
        <f>IF($B7&lt;&gt;"",VLOOKUP($C7,AYAR!$C$4:$AC$27,COLUMN(),FALSE),"")</f>
        <v>2</v>
      </c>
      <c r="I7" s="84">
        <f>IF($B7&lt;&gt;"",VLOOKUP($C7,AYAR!$C$4:$AC$27,COLUMN(),FALSE),"")</f>
        <v>1</v>
      </c>
      <c r="J7" s="84">
        <f>IF($B7&lt;&gt;"",VLOOKUP($C7,AYAR!$C$4:$AC$27,COLUMN(),FALSE),"")</f>
        <v>1</v>
      </c>
      <c r="K7" s="84">
        <f>IF($B7&lt;&gt;"",VLOOKUP($C7,AYAR!$C$4:$AC$27,COLUMN(),FALSE),"")</f>
        <v>3</v>
      </c>
    </row>
    <row r="8" spans="2:11" ht="20.100000000000001" customHeight="1">
      <c r="B8" s="82">
        <f>IF(B7&lt;&gt;"",IF(B7=KULÜPLER!$B$2,"",B7+1),"")</f>
        <v>4</v>
      </c>
      <c r="C8" s="83" t="str">
        <f>IF(B8&lt;&gt;"",VLOOKUP(B8,AYAR!B$4:AC$27,2,FALSE),"")</f>
        <v>ALTINOVA BLD.SPOR</v>
      </c>
      <c r="D8" s="84">
        <f>IF($B8&lt;&gt;"",VLOOKUP($C8,AYAR!$C$4:$AC$27,COLUMN(),FALSE),"")</f>
        <v>0</v>
      </c>
      <c r="E8" s="84">
        <f>IF($B8&lt;&gt;"",VLOOKUP($C8,AYAR!$C$4:$AC$27,COLUMN(),FALSE),"")</f>
        <v>0</v>
      </c>
      <c r="F8" s="84">
        <f>IF($B8&lt;&gt;"",VLOOKUP($C8,AYAR!$C$4:$AC$27,COLUMN(),FALSE),"")</f>
        <v>0</v>
      </c>
      <c r="G8" s="84">
        <f>IF($B8&lt;&gt;"",VLOOKUP($C8,AYAR!$C$4:$AC$27,COLUMN(),FALSE),"")</f>
        <v>0</v>
      </c>
      <c r="H8" s="84">
        <f>IF($B8&lt;&gt;"",VLOOKUP($C8,AYAR!$C$4:$AC$27,COLUMN(),FALSE),"")</f>
        <v>0</v>
      </c>
      <c r="I8" s="84">
        <f>IF($B8&lt;&gt;"",VLOOKUP($C8,AYAR!$C$4:$AC$27,COLUMN(),FALSE),"")</f>
        <v>0</v>
      </c>
      <c r="J8" s="84">
        <f>IF($B8&lt;&gt;"",VLOOKUP($C8,AYAR!$C$4:$AC$27,COLUMN(),FALSE),"")</f>
        <v>0</v>
      </c>
      <c r="K8" s="84">
        <f>IF($B8&lt;&gt;"",VLOOKUP($C8,AYAR!$C$4:$AC$27,COLUMN(),FALSE),"")</f>
        <v>0</v>
      </c>
    </row>
    <row r="9" spans="2:11" ht="20.100000000000001" customHeight="1">
      <c r="B9" s="82">
        <f>IF(B8&lt;&gt;"",IF(B8=KULÜPLER!$B$2,"",B8+1),"")</f>
        <v>5</v>
      </c>
      <c r="C9" s="83" t="str">
        <f>IF(B9&lt;&gt;"",VLOOKUP(B9,AYAR!B$4:AC$27,2,FALSE),"")</f>
        <v>YALOVASPOR</v>
      </c>
      <c r="D9" s="84">
        <f>IF($B9&lt;&gt;"",VLOOKUP($C9,AYAR!$C$4:$AC$27,COLUMN(),FALSE),"")</f>
        <v>0</v>
      </c>
      <c r="E9" s="84">
        <f>IF($B9&lt;&gt;"",VLOOKUP($C9,AYAR!$C$4:$AC$27,COLUMN(),FALSE),"")</f>
        <v>0</v>
      </c>
      <c r="F9" s="84">
        <f>IF($B9&lt;&gt;"",VLOOKUP($C9,AYAR!$C$4:$AC$27,COLUMN(),FALSE),"")</f>
        <v>0</v>
      </c>
      <c r="G9" s="84">
        <f>IF($B9&lt;&gt;"",VLOOKUP($C9,AYAR!$C$4:$AC$27,COLUMN(),FALSE),"")</f>
        <v>0</v>
      </c>
      <c r="H9" s="84">
        <f>IF($B9&lt;&gt;"",VLOOKUP($C9,AYAR!$C$4:$AC$27,COLUMN(),FALSE),"")</f>
        <v>0</v>
      </c>
      <c r="I9" s="84">
        <f>IF($B9&lt;&gt;"",VLOOKUP($C9,AYAR!$C$4:$AC$27,COLUMN(),FALSE),"")</f>
        <v>0</v>
      </c>
      <c r="J9" s="84">
        <f>IF($B9&lt;&gt;"",VLOOKUP($C9,AYAR!$C$4:$AC$27,COLUMN(),FALSE),"")</f>
        <v>0</v>
      </c>
      <c r="K9" s="84">
        <f>IF($B9&lt;&gt;"",VLOOKUP($C9,AYAR!$C$4:$AC$27,COLUMN(),FALSE),"")</f>
        <v>0</v>
      </c>
    </row>
    <row r="10" spans="2:11" ht="20.100000000000001" customHeight="1">
      <c r="B10" s="82">
        <f>IF(B9&lt;&gt;"",IF(B9=KULÜPLER!$B$2,"",B9+1),"")</f>
        <v>6</v>
      </c>
      <c r="C10" s="83" t="str">
        <f>IF(B10&lt;&gt;"",VLOOKUP(B10,AYAR!B$4:AC$27,2,FALSE),"")</f>
        <v>S.Y.DOĞUŞSPOR</v>
      </c>
      <c r="D10" s="84">
        <f>IF($B10&lt;&gt;"",VLOOKUP($C10,AYAR!$C$4:$AC$27,COLUMN(),FALSE),"")</f>
        <v>0</v>
      </c>
      <c r="E10" s="84">
        <f>IF($B10&lt;&gt;"",VLOOKUP($C10,AYAR!$C$4:$AC$27,COLUMN(),FALSE),"")</f>
        <v>0</v>
      </c>
      <c r="F10" s="84">
        <f>IF($B10&lt;&gt;"",VLOOKUP($C10,AYAR!$C$4:$AC$27,COLUMN(),FALSE),"")</f>
        <v>0</v>
      </c>
      <c r="G10" s="84">
        <f>IF($B10&lt;&gt;"",VLOOKUP($C10,AYAR!$C$4:$AC$27,COLUMN(),FALSE),"")</f>
        <v>0</v>
      </c>
      <c r="H10" s="84">
        <f>IF($B10&lt;&gt;"",VLOOKUP($C10,AYAR!$C$4:$AC$27,COLUMN(),FALSE),"")</f>
        <v>0</v>
      </c>
      <c r="I10" s="84">
        <f>IF($B10&lt;&gt;"",VLOOKUP($C10,AYAR!$C$4:$AC$27,COLUMN(),FALSE),"")</f>
        <v>0</v>
      </c>
      <c r="J10" s="84">
        <f>IF($B10&lt;&gt;"",VLOOKUP($C10,AYAR!$C$4:$AC$27,COLUMN(),FALSE),"")</f>
        <v>0</v>
      </c>
      <c r="K10" s="84">
        <f>IF($B10&lt;&gt;"",VLOOKUP($C10,AYAR!$C$4:$AC$27,COLUMN(),FALSE),"")</f>
        <v>0</v>
      </c>
    </row>
    <row r="11" spans="2:11" ht="20.100000000000001" customHeight="1">
      <c r="B11" s="82">
        <f>IF(B10&lt;&gt;"",IF(B10=KULÜPLER!$B$2,"",B10+1),"")</f>
        <v>7</v>
      </c>
      <c r="C11" s="83" t="str">
        <f>IF(B11&lt;&gt;"",VLOOKUP(B11,AYAR!B$4:AC$27,2,FALSE),"")</f>
        <v>ESNAFSPOR</v>
      </c>
      <c r="D11" s="84">
        <f>IF($B11&lt;&gt;"",VLOOKUP($C11,AYAR!$C$4:$AC$27,COLUMN(),FALSE),"")</f>
        <v>0</v>
      </c>
      <c r="E11" s="84">
        <f>IF($B11&lt;&gt;"",VLOOKUP($C11,AYAR!$C$4:$AC$27,COLUMN(),FALSE),"")</f>
        <v>0</v>
      </c>
      <c r="F11" s="84">
        <f>IF($B11&lt;&gt;"",VLOOKUP($C11,AYAR!$C$4:$AC$27,COLUMN(),FALSE),"")</f>
        <v>0</v>
      </c>
      <c r="G11" s="84">
        <f>IF($B11&lt;&gt;"",VLOOKUP($C11,AYAR!$C$4:$AC$27,COLUMN(),FALSE),"")</f>
        <v>0</v>
      </c>
      <c r="H11" s="84">
        <f>IF($B11&lt;&gt;"",VLOOKUP($C11,AYAR!$C$4:$AC$27,COLUMN(),FALSE),"")</f>
        <v>0</v>
      </c>
      <c r="I11" s="84">
        <f>IF($B11&lt;&gt;"",VLOOKUP($C11,AYAR!$C$4:$AC$27,COLUMN(),FALSE),"")</f>
        <v>0</v>
      </c>
      <c r="J11" s="84">
        <f>IF($B11&lt;&gt;"",VLOOKUP($C11,AYAR!$C$4:$AC$27,COLUMN(),FALSE),"")</f>
        <v>0</v>
      </c>
      <c r="K11" s="84">
        <f>IF($B11&lt;&gt;"",VLOOKUP($C11,AYAR!$C$4:$AC$27,COLUMN(),FALSE),"")</f>
        <v>0</v>
      </c>
    </row>
    <row r="12" spans="2:11" ht="20.100000000000001" customHeight="1">
      <c r="B12" s="82">
        <f>IF(B11&lt;&gt;"",IF(B11=KULÜPLER!$B$2,"",B11+1),"")</f>
        <v>8</v>
      </c>
      <c r="C12" s="83" t="str">
        <f>IF(B12&lt;&gt;"",VLOOKUP(B12,AYAR!B$4:AC$27,2,FALSE),"")</f>
        <v>KARTALSPOR</v>
      </c>
      <c r="D12" s="84">
        <f>IF($B12&lt;&gt;"",VLOOKUP($C12,AYAR!$C$4:$AC$27,COLUMN(),FALSE),"")</f>
        <v>0</v>
      </c>
      <c r="E12" s="84">
        <f>IF($B12&lt;&gt;"",VLOOKUP($C12,AYAR!$C$4:$AC$27,COLUMN(),FALSE),"")</f>
        <v>0</v>
      </c>
      <c r="F12" s="84">
        <f>IF($B12&lt;&gt;"",VLOOKUP($C12,AYAR!$C$4:$AC$27,COLUMN(),FALSE),"")</f>
        <v>0</v>
      </c>
      <c r="G12" s="84">
        <f>IF($B12&lt;&gt;"",VLOOKUP($C12,AYAR!$C$4:$AC$27,COLUMN(),FALSE),"")</f>
        <v>0</v>
      </c>
      <c r="H12" s="84">
        <f>IF($B12&lt;&gt;"",VLOOKUP($C12,AYAR!$C$4:$AC$27,COLUMN(),FALSE),"")</f>
        <v>0</v>
      </c>
      <c r="I12" s="84">
        <f>IF($B12&lt;&gt;"",VLOOKUP($C12,AYAR!$C$4:$AC$27,COLUMN(),FALSE),"")</f>
        <v>0</v>
      </c>
      <c r="J12" s="84">
        <f>IF($B12&lt;&gt;"",VLOOKUP($C12,AYAR!$C$4:$AC$27,COLUMN(),FALSE),"")</f>
        <v>0</v>
      </c>
      <c r="K12" s="84">
        <f>IF($B12&lt;&gt;"",VLOOKUP($C12,AYAR!$C$4:$AC$27,COLUMN(),FALSE),"")</f>
        <v>0</v>
      </c>
    </row>
    <row r="13" spans="2:11" ht="20.100000000000001" customHeight="1">
      <c r="B13" s="79">
        <f>IF(B12&lt;&gt;"",IF(B12=KULÜPLER!$B$2,"",B12+1),"")</f>
        <v>9</v>
      </c>
      <c r="C13" s="80" t="str">
        <f>IF(B13&lt;&gt;"",VLOOKUP(B13,AYAR!B$4:AC$27,2,FALSE),"")</f>
        <v>DOĞANSPOR</v>
      </c>
      <c r="D13" s="81">
        <f>IF($B13&lt;&gt;"",VLOOKUP($C13,AYAR!$C$4:$AC$27,COLUMN(),FALSE),"")</f>
        <v>1</v>
      </c>
      <c r="E13" s="81">
        <f>IF($B13&lt;&gt;"",VLOOKUP($C13,AYAR!$C$4:$AC$27,COLUMN(),FALSE),"")</f>
        <v>0</v>
      </c>
      <c r="F13" s="81">
        <f>IF($B13&lt;&gt;"",VLOOKUP($C13,AYAR!$C$4:$AC$27,COLUMN(),FALSE),"")</f>
        <v>0</v>
      </c>
      <c r="G13" s="81">
        <f>IF($B13&lt;&gt;"",VLOOKUP($C13,AYAR!$C$4:$AC$27,COLUMN(),FALSE),"")</f>
        <v>1</v>
      </c>
      <c r="H13" s="81">
        <f>IF($B13&lt;&gt;"",VLOOKUP($C13,AYAR!$C$4:$AC$27,COLUMN(),FALSE),"")</f>
        <v>2</v>
      </c>
      <c r="I13" s="81">
        <f>IF($B13&lt;&gt;"",VLOOKUP($C13,AYAR!$C$4:$AC$27,COLUMN(),FALSE),"")</f>
        <v>3</v>
      </c>
      <c r="J13" s="81">
        <f>IF($B13&lt;&gt;"",VLOOKUP($C13,AYAR!$C$4:$AC$27,COLUMN(),FALSE),"")</f>
        <v>-1</v>
      </c>
      <c r="K13" s="81">
        <f>IF($B13&lt;&gt;"",VLOOKUP($C13,AYAR!$C$4:$AC$27,COLUMN(),FALSE),"")</f>
        <v>0</v>
      </c>
    </row>
    <row r="14" spans="2:11" ht="20.100000000000001" customHeight="1">
      <c r="B14" s="79">
        <f>IF(B13&lt;&gt;"",IF(B13=KULÜPLER!$B$2,"",B13+1),"")</f>
        <v>10</v>
      </c>
      <c r="C14" s="80" t="str">
        <f>IF(B14&lt;&gt;"",VLOOKUP(B14,AYAR!B$4:AC$27,2,FALSE),"")</f>
        <v>PAŞAKENTSPOR</v>
      </c>
      <c r="D14" s="81">
        <f>IF($B14&lt;&gt;"",VLOOKUP($C14,AYAR!$C$4:$AC$27,COLUMN(),FALSE),"")</f>
        <v>1</v>
      </c>
      <c r="E14" s="81">
        <f>IF($B14&lt;&gt;"",VLOOKUP($C14,AYAR!$C$4:$AC$27,COLUMN(),FALSE),"")</f>
        <v>0</v>
      </c>
      <c r="F14" s="81">
        <f>IF($B14&lt;&gt;"",VLOOKUP($C14,AYAR!$C$4:$AC$27,COLUMN(),FALSE),"")</f>
        <v>0</v>
      </c>
      <c r="G14" s="81">
        <f>IF($B14&lt;&gt;"",VLOOKUP($C14,AYAR!$C$4:$AC$27,COLUMN(),FALSE),"")</f>
        <v>1</v>
      </c>
      <c r="H14" s="81">
        <f>IF($B14&lt;&gt;"",VLOOKUP($C14,AYAR!$C$4:$AC$27,COLUMN(),FALSE),"")</f>
        <v>1</v>
      </c>
      <c r="I14" s="81">
        <f>IF($B14&lt;&gt;"",VLOOKUP($C14,AYAR!$C$4:$AC$27,COLUMN(),FALSE),"")</f>
        <v>2</v>
      </c>
      <c r="J14" s="81">
        <f>IF($B14&lt;&gt;"",VLOOKUP($C14,AYAR!$C$4:$AC$27,COLUMN(),FALSE),"")</f>
        <v>-1</v>
      </c>
      <c r="K14" s="81">
        <f>IF($B14&lt;&gt;"",VLOOKUP($C14,AYAR!$C$4:$AC$27,COLUMN(),FALSE),"")</f>
        <v>0</v>
      </c>
    </row>
    <row r="15" spans="2:11" ht="20.100000000000001" customHeight="1">
      <c r="B15" s="79">
        <f>IF(B14&lt;&gt;"",IF(B14=KULÜPLER!$B$2,"",B14+1),"")</f>
        <v>11</v>
      </c>
      <c r="C15" s="80" t="str">
        <f>IF(B15&lt;&gt;"",VLOOKUP(B15,AYAR!B$4:AC$27,2,FALSE),"")</f>
        <v>ATAKENTSPOR</v>
      </c>
      <c r="D15" s="81">
        <f>IF($B15&lt;&gt;"",VLOOKUP($C15,AYAR!$C$4:$AC$27,COLUMN(),FALSE),"")</f>
        <v>1</v>
      </c>
      <c r="E15" s="81">
        <f>IF($B15&lt;&gt;"",VLOOKUP($C15,AYAR!$C$4:$AC$27,COLUMN(),FALSE),"")</f>
        <v>0</v>
      </c>
      <c r="F15" s="81">
        <f>IF($B15&lt;&gt;"",VLOOKUP($C15,AYAR!$C$4:$AC$27,COLUMN(),FALSE),"")</f>
        <v>0</v>
      </c>
      <c r="G15" s="81">
        <f>IF($B15&lt;&gt;"",VLOOKUP($C15,AYAR!$C$4:$AC$27,COLUMN(),FALSE),"")</f>
        <v>1</v>
      </c>
      <c r="H15" s="81">
        <f>IF($B15&lt;&gt;"",VLOOKUP($C15,AYAR!$C$4:$AC$27,COLUMN(),FALSE),"")</f>
        <v>0</v>
      </c>
      <c r="I15" s="81">
        <f>IF($B15&lt;&gt;"",VLOOKUP($C15,AYAR!$C$4:$AC$27,COLUMN(),FALSE),"")</f>
        <v>4</v>
      </c>
      <c r="J15" s="81">
        <f>IF($B15&lt;&gt;"",VLOOKUP($C15,AYAR!$C$4:$AC$27,COLUMN(),FALSE),"")</f>
        <v>-4</v>
      </c>
      <c r="K15" s="81">
        <f>IF($B15&lt;&gt;"",VLOOKUP($C15,AYAR!$C$4:$AC$27,COLUMN(),FALSE),"")</f>
        <v>0</v>
      </c>
    </row>
    <row r="16" spans="2:11" ht="15.95" customHeight="1">
      <c r="B16" s="40" t="str">
        <f>IF(B15&lt;&gt;"",IF(B15=KULÜPLER!$B$2,"",B15+1),"")</f>
        <v/>
      </c>
      <c r="C16" s="43" t="str">
        <f>IF(B16&lt;&gt;"",VLOOKUP(B16,AYAR!B$4:AC$27,2,FALSE),"")</f>
        <v/>
      </c>
      <c r="D16" s="41" t="str">
        <f>IF($B16&lt;&gt;"",VLOOKUP($C16,AYAR!$C$4:$AC$27,COLUMN(),FALSE),"")</f>
        <v/>
      </c>
      <c r="E16" s="41" t="str">
        <f>IF($B16&lt;&gt;"",VLOOKUP($C16,AYAR!$C$4:$AC$27,COLUMN(),FALSE),"")</f>
        <v/>
      </c>
      <c r="F16" s="41" t="str">
        <f>IF($B16&lt;&gt;"",VLOOKUP($C16,AYAR!$C$4:$AC$27,COLUMN(),FALSE),"")</f>
        <v/>
      </c>
      <c r="G16" s="41" t="str">
        <f>IF($B16&lt;&gt;"",VLOOKUP($C16,AYAR!$C$4:$AC$27,COLUMN(),FALSE),"")</f>
        <v/>
      </c>
      <c r="H16" s="41" t="str">
        <f>IF($B16&lt;&gt;"",VLOOKUP($C16,AYAR!$C$4:$AC$27,COLUMN(),FALSE),"")</f>
        <v/>
      </c>
      <c r="I16" s="41" t="str">
        <f>IF($B16&lt;&gt;"",VLOOKUP($C16,AYAR!$C$4:$AC$27,COLUMN(),FALSE),"")</f>
        <v/>
      </c>
      <c r="J16" s="41" t="str">
        <f>IF($B16&lt;&gt;"",VLOOKUP($C16,AYAR!$C$4:$AC$27,COLUMN(),FALSE),"")</f>
        <v/>
      </c>
      <c r="K16" s="42" t="str">
        <f>IF($B16&lt;&gt;"",VLOOKUP($C16,AYAR!$C$4:$AC$27,COLUMN(),FALSE),"")</f>
        <v/>
      </c>
    </row>
    <row r="17" spans="2:11" ht="15.95" customHeight="1">
      <c r="B17" s="40" t="str">
        <f>IF(B16&lt;&gt;"",IF(B16=KULÜPLER!$B$2,"",B16+1),"")</f>
        <v/>
      </c>
      <c r="C17" s="43" t="str">
        <f>IF(B17&lt;&gt;"",VLOOKUP(B17,AYAR!B$4:AC$27,2,FALSE),"")</f>
        <v/>
      </c>
      <c r="D17" s="41" t="str">
        <f>IF($B17&lt;&gt;"",VLOOKUP($C17,AYAR!$C$4:$AC$27,COLUMN(),FALSE),"")</f>
        <v/>
      </c>
      <c r="E17" s="41" t="str">
        <f>IF($B17&lt;&gt;"",VLOOKUP($C17,AYAR!$C$4:$AC$27,COLUMN(),FALSE),"")</f>
        <v/>
      </c>
      <c r="F17" s="41" t="str">
        <f>IF($B17&lt;&gt;"",VLOOKUP($C17,AYAR!$C$4:$AC$27,COLUMN(),FALSE),"")</f>
        <v/>
      </c>
      <c r="G17" s="41" t="str">
        <f>IF($B17&lt;&gt;"",VLOOKUP($C17,AYAR!$C$4:$AC$27,COLUMN(),FALSE),"")</f>
        <v/>
      </c>
      <c r="H17" s="41" t="str">
        <f>IF($B17&lt;&gt;"",VLOOKUP($C17,AYAR!$C$4:$AC$27,COLUMN(),FALSE),"")</f>
        <v/>
      </c>
      <c r="I17" s="41" t="str">
        <f>IF($B17&lt;&gt;"",VLOOKUP($C17,AYAR!$C$4:$AC$27,COLUMN(),FALSE),"")</f>
        <v/>
      </c>
      <c r="J17" s="41" t="str">
        <f>IF($B17&lt;&gt;"",VLOOKUP($C17,AYAR!$C$4:$AC$27,COLUMN(),FALSE),"")</f>
        <v/>
      </c>
      <c r="K17" s="42" t="str">
        <f>IF($B17&lt;&gt;"",VLOOKUP($C17,AYAR!$C$4:$AC$27,COLUMN(),FALSE),"")</f>
        <v/>
      </c>
    </row>
    <row r="18" spans="2:11" ht="15.95" customHeight="1">
      <c r="B18" s="40" t="str">
        <f>IF(B17&lt;&gt;"",IF(B17=KULÜPLER!$B$2,"",B17+1),"")</f>
        <v/>
      </c>
      <c r="C18" s="43" t="str">
        <f>IF(B18&lt;&gt;"",VLOOKUP(B18,AYAR!B$4:AC$27,2,FALSE),"")</f>
        <v/>
      </c>
      <c r="D18" s="41" t="str">
        <f>IF($B18&lt;&gt;"",VLOOKUP($C18,AYAR!$C$4:$AC$27,COLUMN(),FALSE),"")</f>
        <v/>
      </c>
      <c r="E18" s="41" t="str">
        <f>IF($B18&lt;&gt;"",VLOOKUP($C18,AYAR!$C$4:$AC$27,COLUMN(),FALSE),"")</f>
        <v/>
      </c>
      <c r="F18" s="41" t="str">
        <f>IF($B18&lt;&gt;"",VLOOKUP($C18,AYAR!$C$4:$AC$27,COLUMN(),FALSE),"")</f>
        <v/>
      </c>
      <c r="G18" s="41" t="str">
        <f>IF($B18&lt;&gt;"",VLOOKUP($C18,AYAR!$C$4:$AC$27,COLUMN(),FALSE),"")</f>
        <v/>
      </c>
      <c r="H18" s="41" t="str">
        <f>IF($B18&lt;&gt;"",VLOOKUP($C18,AYAR!$C$4:$AC$27,COLUMN(),FALSE),"")</f>
        <v/>
      </c>
      <c r="I18" s="41" t="str">
        <f>IF($B18&lt;&gt;"",VLOOKUP($C18,AYAR!$C$4:$AC$27,COLUMN(),FALSE),"")</f>
        <v/>
      </c>
      <c r="J18" s="41" t="str">
        <f>IF($B18&lt;&gt;"",VLOOKUP($C18,AYAR!$C$4:$AC$27,COLUMN(),FALSE),"")</f>
        <v/>
      </c>
      <c r="K18" s="42" t="str">
        <f>IF($B18&lt;&gt;"",VLOOKUP($C18,AYAR!$C$4:$AC$27,COLUMN(),FALSE),"")</f>
        <v/>
      </c>
    </row>
    <row r="19" spans="2:11" ht="15.95" customHeight="1">
      <c r="B19" s="40" t="str">
        <f>IF(B18&lt;&gt;"",IF(B18=KULÜPLER!$B$2,"",B18+1),"")</f>
        <v/>
      </c>
      <c r="C19" s="43" t="str">
        <f>IF(B19&lt;&gt;"",VLOOKUP(B19,AYAR!B$4:AC$27,2,FALSE),"")</f>
        <v/>
      </c>
      <c r="D19" s="41" t="str">
        <f>IF($B19&lt;&gt;"",VLOOKUP($C19,AYAR!$C$4:$AC$27,COLUMN(),FALSE),"")</f>
        <v/>
      </c>
      <c r="E19" s="41" t="str">
        <f>IF($B19&lt;&gt;"",VLOOKUP($C19,AYAR!$C$4:$AC$27,COLUMN(),FALSE),"")</f>
        <v/>
      </c>
      <c r="F19" s="41" t="str">
        <f>IF($B19&lt;&gt;"",VLOOKUP($C19,AYAR!$C$4:$AC$27,COLUMN(),FALSE),"")</f>
        <v/>
      </c>
      <c r="G19" s="41" t="str">
        <f>IF($B19&lt;&gt;"",VLOOKUP($C19,AYAR!$C$4:$AC$27,COLUMN(),FALSE),"")</f>
        <v/>
      </c>
      <c r="H19" s="41" t="str">
        <f>IF($B19&lt;&gt;"",VLOOKUP($C19,AYAR!$C$4:$AC$27,COLUMN(),FALSE),"")</f>
        <v/>
      </c>
      <c r="I19" s="41" t="str">
        <f>IF($B19&lt;&gt;"",VLOOKUP($C19,AYAR!$C$4:$AC$27,COLUMN(),FALSE),"")</f>
        <v/>
      </c>
      <c r="J19" s="41" t="str">
        <f>IF($B19&lt;&gt;"",VLOOKUP($C19,AYAR!$C$4:$AC$27,COLUMN(),FALSE),"")</f>
        <v/>
      </c>
      <c r="K19" s="42" t="str">
        <f>IF($B19&lt;&gt;"",VLOOKUP($C19,AYAR!$C$4:$AC$27,COLUMN(),FALSE),"")</f>
        <v/>
      </c>
    </row>
    <row r="20" spans="2:11" ht="15.95" customHeight="1">
      <c r="B20" s="40" t="str">
        <f>IF(B19&lt;&gt;"",IF(B19=KULÜPLER!$B$2,"",B19+1),"")</f>
        <v/>
      </c>
      <c r="C20" s="43" t="str">
        <f>IF(B20&lt;&gt;"",VLOOKUP(B20,AYAR!B$4:AC$27,2,FALSE),"")</f>
        <v/>
      </c>
      <c r="D20" s="41" t="str">
        <f>IF($B20&lt;&gt;"",VLOOKUP($C20,AYAR!$C$4:$AC$27,COLUMN(),FALSE),"")</f>
        <v/>
      </c>
      <c r="E20" s="41" t="str">
        <f>IF($B20&lt;&gt;"",VLOOKUP($C20,AYAR!$C$4:$AC$27,COLUMN(),FALSE),"")</f>
        <v/>
      </c>
      <c r="F20" s="41" t="str">
        <f>IF($B20&lt;&gt;"",VLOOKUP($C20,AYAR!$C$4:$AC$27,COLUMN(),FALSE),"")</f>
        <v/>
      </c>
      <c r="G20" s="41" t="str">
        <f>IF($B20&lt;&gt;"",VLOOKUP($C20,AYAR!$C$4:$AC$27,COLUMN(),FALSE),"")</f>
        <v/>
      </c>
      <c r="H20" s="41" t="str">
        <f>IF($B20&lt;&gt;"",VLOOKUP($C20,AYAR!$C$4:$AC$27,COLUMN(),FALSE),"")</f>
        <v/>
      </c>
      <c r="I20" s="41" t="str">
        <f>IF($B20&lt;&gt;"",VLOOKUP($C20,AYAR!$C$4:$AC$27,COLUMN(),FALSE),"")</f>
        <v/>
      </c>
      <c r="J20" s="41" t="str">
        <f>IF($B20&lt;&gt;"",VLOOKUP($C20,AYAR!$C$4:$AC$27,COLUMN(),FALSE),"")</f>
        <v/>
      </c>
      <c r="K20" s="42" t="str">
        <f>IF($B20&lt;&gt;"",VLOOKUP($C20,AYAR!$C$4:$AC$27,COLUMN(),FALSE),"")</f>
        <v/>
      </c>
    </row>
    <row r="21" spans="2:11" ht="15.95" customHeight="1">
      <c r="B21" s="40" t="str">
        <f>IF(B20&lt;&gt;"",IF(B20=KULÜPLER!$B$2,"",B20+1),"")</f>
        <v/>
      </c>
      <c r="C21" s="43" t="str">
        <f>IF(B21&lt;&gt;"",VLOOKUP(B21,AYAR!B$4:AC$27,2,FALSE),"")</f>
        <v/>
      </c>
      <c r="D21" s="41" t="str">
        <f>IF($B21&lt;&gt;"",VLOOKUP($C21,AYAR!$C$4:$AC$27,COLUMN(),FALSE),"")</f>
        <v/>
      </c>
      <c r="E21" s="41" t="str">
        <f>IF($B21&lt;&gt;"",VLOOKUP($C21,AYAR!$C$4:$AC$27,COLUMN(),FALSE),"")</f>
        <v/>
      </c>
      <c r="F21" s="41" t="str">
        <f>IF($B21&lt;&gt;"",VLOOKUP($C21,AYAR!$C$4:$AC$27,COLUMN(),FALSE),"")</f>
        <v/>
      </c>
      <c r="G21" s="41" t="str">
        <f>IF($B21&lt;&gt;"",VLOOKUP($C21,AYAR!$C$4:$AC$27,COLUMN(),FALSE),"")</f>
        <v/>
      </c>
      <c r="H21" s="41" t="str">
        <f>IF($B21&lt;&gt;"",VLOOKUP($C21,AYAR!$C$4:$AC$27,COLUMN(),FALSE),"")</f>
        <v/>
      </c>
      <c r="I21" s="41" t="str">
        <f>IF($B21&lt;&gt;"",VLOOKUP($C21,AYAR!$C$4:$AC$27,COLUMN(),FALSE),"")</f>
        <v/>
      </c>
      <c r="J21" s="41" t="str">
        <f>IF($B21&lt;&gt;"",VLOOKUP($C21,AYAR!$C$4:$AC$27,COLUMN(),FALSE),"")</f>
        <v/>
      </c>
      <c r="K21" s="42" t="str">
        <f>IF($B21&lt;&gt;"",VLOOKUP($C21,AYAR!$C$4:$AC$27,COLUMN(),FALSE),"")</f>
        <v/>
      </c>
    </row>
    <row r="22" spans="2:11" ht="15.95" customHeight="1">
      <c r="B22" s="40" t="str">
        <f>IF(B21&lt;&gt;"",IF(B21=KULÜPLER!$B$2,"",B21+1),"")</f>
        <v/>
      </c>
      <c r="C22" s="43" t="str">
        <f>IF(B22&lt;&gt;"",VLOOKUP(B22,AYAR!B$4:AC$27,2,FALSE),"")</f>
        <v/>
      </c>
      <c r="D22" s="41" t="str">
        <f>IF($B22&lt;&gt;"",VLOOKUP($C22,AYAR!$C$4:$AC$27,COLUMN(),FALSE),"")</f>
        <v/>
      </c>
      <c r="E22" s="41" t="str">
        <f>IF($B22&lt;&gt;"",VLOOKUP($C22,AYAR!$C$4:$AC$27,COLUMN(),FALSE),"")</f>
        <v/>
      </c>
      <c r="F22" s="41" t="str">
        <f>IF($B22&lt;&gt;"",VLOOKUP($C22,AYAR!$C$4:$AC$27,COLUMN(),FALSE),"")</f>
        <v/>
      </c>
      <c r="G22" s="41" t="str">
        <f>IF($B22&lt;&gt;"",VLOOKUP($C22,AYAR!$C$4:$AC$27,COLUMN(),FALSE),"")</f>
        <v/>
      </c>
      <c r="H22" s="41" t="str">
        <f>IF($B22&lt;&gt;"",VLOOKUP($C22,AYAR!$C$4:$AC$27,COLUMN(),FALSE),"")</f>
        <v/>
      </c>
      <c r="I22" s="41" t="str">
        <f>IF($B22&lt;&gt;"",VLOOKUP($C22,AYAR!$C$4:$AC$27,COLUMN(),FALSE),"")</f>
        <v/>
      </c>
      <c r="J22" s="41" t="str">
        <f>IF($B22&lt;&gt;"",VLOOKUP($C22,AYAR!$C$4:$AC$27,COLUMN(),FALSE),"")</f>
        <v/>
      </c>
      <c r="K22" s="42" t="str">
        <f>IF($B22&lt;&gt;"",VLOOKUP($C22,AYAR!$C$4:$AC$27,COLUMN(),FALSE),"")</f>
        <v/>
      </c>
    </row>
    <row r="23" spans="2:11" ht="15.95" customHeight="1">
      <c r="B23" s="40" t="str">
        <f>IF(B22&lt;&gt;"",IF(B22=KULÜPLER!$B$2,"",B22+1),"")</f>
        <v/>
      </c>
      <c r="C23" s="43" t="str">
        <f>IF(B23&lt;&gt;"",VLOOKUP(B23,AYAR!B$4:AC$27,2,FALSE),"")</f>
        <v/>
      </c>
      <c r="D23" s="41" t="str">
        <f>IF($B23&lt;&gt;"",VLOOKUP($C23,AYAR!$C$4:$AC$27,COLUMN(),FALSE),"")</f>
        <v/>
      </c>
      <c r="E23" s="41" t="str">
        <f>IF($B23&lt;&gt;"",VLOOKUP($C23,AYAR!$C$4:$AC$27,COLUMN(),FALSE),"")</f>
        <v/>
      </c>
      <c r="F23" s="41" t="str">
        <f>IF($B23&lt;&gt;"",VLOOKUP($C23,AYAR!$C$4:$AC$27,COLUMN(),FALSE),"")</f>
        <v/>
      </c>
      <c r="G23" s="41" t="str">
        <f>IF($B23&lt;&gt;"",VLOOKUP($C23,AYAR!$C$4:$AC$27,COLUMN(),FALSE),"")</f>
        <v/>
      </c>
      <c r="H23" s="41" t="str">
        <f>IF($B23&lt;&gt;"",VLOOKUP($C23,AYAR!$C$4:$AC$27,COLUMN(),FALSE),"")</f>
        <v/>
      </c>
      <c r="I23" s="41" t="str">
        <f>IF($B23&lt;&gt;"",VLOOKUP($C23,AYAR!$C$4:$AC$27,COLUMN(),FALSE),"")</f>
        <v/>
      </c>
      <c r="J23" s="41" t="str">
        <f>IF($B23&lt;&gt;"",VLOOKUP($C23,AYAR!$C$4:$AC$27,COLUMN(),FALSE),"")</f>
        <v/>
      </c>
      <c r="K23" s="42" t="str">
        <f>IF($B23&lt;&gt;"",VLOOKUP($C23,AYAR!$C$4:$AC$27,COLUMN(),FALSE),"")</f>
        <v/>
      </c>
    </row>
    <row r="24" spans="2:11" ht="15.95" customHeight="1">
      <c r="B24" s="40" t="str">
        <f>IF(B23&lt;&gt;"",IF(B23=KULÜPLER!$B$2,"",B23+1),"")</f>
        <v/>
      </c>
      <c r="C24" s="43" t="str">
        <f>IF(B24&lt;&gt;"",VLOOKUP(B24,AYAR!B$4:AC$27,2,FALSE),"")</f>
        <v/>
      </c>
      <c r="D24" s="41" t="str">
        <f>IF($B24&lt;&gt;"",VLOOKUP($C24,AYAR!$C$4:$AC$27,COLUMN(),FALSE),"")</f>
        <v/>
      </c>
      <c r="E24" s="41" t="str">
        <f>IF($B24&lt;&gt;"",VLOOKUP($C24,AYAR!$C$4:$AC$27,COLUMN(),FALSE),"")</f>
        <v/>
      </c>
      <c r="F24" s="41" t="str">
        <f>IF($B24&lt;&gt;"",VLOOKUP($C24,AYAR!$C$4:$AC$27,COLUMN(),FALSE),"")</f>
        <v/>
      </c>
      <c r="G24" s="41" t="str">
        <f>IF($B24&lt;&gt;"",VLOOKUP($C24,AYAR!$C$4:$AC$27,COLUMN(),FALSE),"")</f>
        <v/>
      </c>
      <c r="H24" s="41" t="str">
        <f>IF($B24&lt;&gt;"",VLOOKUP($C24,AYAR!$C$4:$AC$27,COLUMN(),FALSE),"")</f>
        <v/>
      </c>
      <c r="I24" s="41" t="str">
        <f>IF($B24&lt;&gt;"",VLOOKUP($C24,AYAR!$C$4:$AC$27,COLUMN(),FALSE),"")</f>
        <v/>
      </c>
      <c r="J24" s="41" t="str">
        <f>IF($B24&lt;&gt;"",VLOOKUP($C24,AYAR!$C$4:$AC$27,COLUMN(),FALSE),"")</f>
        <v/>
      </c>
      <c r="K24" s="42" t="str">
        <f>IF($B24&lt;&gt;"",VLOOKUP($C24,AYAR!$C$4:$AC$27,COLUMN(),FALSE),"")</f>
        <v/>
      </c>
    </row>
    <row r="25" spans="2:11">
      <c r="B25" s="12" t="str">
        <f>IF(B24&lt;&gt;"",IF(B24=KULÜPLER!$B$2,"",B24+1),"")</f>
        <v/>
      </c>
      <c r="C25" s="13" t="str">
        <f>IF(B25&lt;&gt;"",VLOOKUP(B25,AYAR!B$4:AC$27,2,FALSE),"")</f>
        <v/>
      </c>
      <c r="D25" s="10" t="str">
        <f>IF($B25&lt;&gt;"",VLOOKUP($C25,AYAR!$C$4:$AC$27,COLUMN(),FALSE),"")</f>
        <v/>
      </c>
      <c r="E25" s="10" t="str">
        <f>IF($B25&lt;&gt;"",VLOOKUP($C25,AYAR!$C$4:$AC$27,COLUMN(),FALSE),"")</f>
        <v/>
      </c>
      <c r="F25" s="10" t="str">
        <f>IF($B25&lt;&gt;"",VLOOKUP($C25,AYAR!$C$4:$AC$27,COLUMN(),FALSE),"")</f>
        <v/>
      </c>
      <c r="G25" s="10" t="str">
        <f>IF($B25&lt;&gt;"",VLOOKUP($C25,AYAR!$C$4:$AC$27,COLUMN(),FALSE),"")</f>
        <v/>
      </c>
      <c r="H25" s="10" t="str">
        <f>IF($B25&lt;&gt;"",VLOOKUP($C25,AYAR!$C$4:$AC$27,COLUMN(),FALSE),"")</f>
        <v/>
      </c>
      <c r="I25" s="10" t="str">
        <f>IF($B25&lt;&gt;"",VLOOKUP($C25,AYAR!$C$4:$AC$27,COLUMN(),FALSE),"")</f>
        <v/>
      </c>
      <c r="J25" s="10" t="str">
        <f>IF($B25&lt;&gt;"",VLOOKUP($C25,AYAR!$C$4:$AC$27,COLUMN(),FALSE),"")</f>
        <v/>
      </c>
      <c r="K25" s="14" t="str">
        <f>IF($B25&lt;&gt;"",VLOOKUP($C25,AYAR!$C$4:$AC$27,COLUMN(),FALSE),"")</f>
        <v/>
      </c>
    </row>
    <row r="26" spans="2:11">
      <c r="B26" s="12" t="str">
        <f>IF(B25&lt;&gt;"",IF(B25=KULÜPLER!$B$2,"",B25+1),"")</f>
        <v/>
      </c>
      <c r="C26" s="13" t="str">
        <f>IF(B26&lt;&gt;"",VLOOKUP(B26,AYAR!B$4:AC$27,2,FALSE),"")</f>
        <v/>
      </c>
      <c r="D26" s="10" t="str">
        <f>IF($B26&lt;&gt;"",VLOOKUP($C26,AYAR!$C$4:$AC$27,COLUMN(),FALSE),"")</f>
        <v/>
      </c>
      <c r="E26" s="10" t="str">
        <f>IF($B26&lt;&gt;"",VLOOKUP($C26,AYAR!$C$4:$AC$27,COLUMN(),FALSE),"")</f>
        <v/>
      </c>
      <c r="F26" s="10" t="str">
        <f>IF($B26&lt;&gt;"",VLOOKUP($C26,AYAR!$C$4:$AC$27,COLUMN(),FALSE),"")</f>
        <v/>
      </c>
      <c r="G26" s="10" t="str">
        <f>IF($B26&lt;&gt;"",VLOOKUP($C26,AYAR!$C$4:$AC$27,COLUMN(),FALSE),"")</f>
        <v/>
      </c>
      <c r="H26" s="10" t="str">
        <f>IF($B26&lt;&gt;"",VLOOKUP($C26,AYAR!$C$4:$AC$27,COLUMN(),FALSE),"")</f>
        <v/>
      </c>
      <c r="I26" s="10" t="str">
        <f>IF($B26&lt;&gt;"",VLOOKUP($C26,AYAR!$C$4:$AC$27,COLUMN(),FALSE),"")</f>
        <v/>
      </c>
      <c r="J26" s="10" t="str">
        <f>IF($B26&lt;&gt;"",VLOOKUP($C26,AYAR!$C$4:$AC$27,COLUMN(),FALSE),"")</f>
        <v/>
      </c>
      <c r="K26" s="14" t="str">
        <f>IF($B26&lt;&gt;"",VLOOKUP($C26,AYAR!$C$4:$AC$27,COLUMN(),FALSE),"")</f>
        <v/>
      </c>
    </row>
    <row r="27" spans="2:11">
      <c r="B27" s="12" t="str">
        <f>IF(B26&lt;&gt;"",IF(B26=KULÜPLER!$B$2,"",B26+1),"")</f>
        <v/>
      </c>
      <c r="C27" s="13" t="str">
        <f>IF(B27&lt;&gt;"",VLOOKUP(B27,AYAR!B$4:AC$27,2,FALSE),"")</f>
        <v/>
      </c>
      <c r="D27" s="10" t="str">
        <f>IF($B27&lt;&gt;"",VLOOKUP($C27,AYAR!$C$4:$AC$27,COLUMN(),FALSE),"")</f>
        <v/>
      </c>
      <c r="E27" s="10" t="str">
        <f>IF($B27&lt;&gt;"",VLOOKUP($C27,AYAR!$C$4:$AC$27,COLUMN(),FALSE),"")</f>
        <v/>
      </c>
      <c r="F27" s="10" t="str">
        <f>IF($B27&lt;&gt;"",VLOOKUP($C27,AYAR!$C$4:$AC$27,COLUMN(),FALSE),"")</f>
        <v/>
      </c>
      <c r="G27" s="10" t="str">
        <f>IF($B27&lt;&gt;"",VLOOKUP($C27,AYAR!$C$4:$AC$27,COLUMN(),FALSE),"")</f>
        <v/>
      </c>
      <c r="H27" s="10" t="str">
        <f>IF($B27&lt;&gt;"",VLOOKUP($C27,AYAR!$C$4:$AC$27,COLUMN(),FALSE),"")</f>
        <v/>
      </c>
      <c r="I27" s="10" t="str">
        <f>IF($B27&lt;&gt;"",VLOOKUP($C27,AYAR!$C$4:$AC$27,COLUMN(),FALSE),"")</f>
        <v/>
      </c>
      <c r="J27" s="10" t="str">
        <f>IF($B27&lt;&gt;"",VLOOKUP($C27,AYAR!$C$4:$AC$27,COLUMN(),FALSE),"")</f>
        <v/>
      </c>
      <c r="K27" s="14" t="str">
        <f>IF($B27&lt;&gt;"",VLOOKUP($C27,AYAR!$C$4:$AC$27,COLUMN(),FALSE),"")</f>
        <v/>
      </c>
    </row>
    <row r="28" spans="2:11">
      <c r="B28" s="12" t="str">
        <f>IF(B27&lt;&gt;"",IF(B27=KULÜPLER!$B$2,"",B27+1),"")</f>
        <v/>
      </c>
      <c r="C28" s="13" t="str">
        <f>IF(B28&lt;&gt;"",VLOOKUP(B28,AYAR!B$4:AC$27,2,FALSE),"")</f>
        <v/>
      </c>
      <c r="D28" s="10" t="str">
        <f>IF($B28&lt;&gt;"",VLOOKUP($C28,AYAR!$C$4:$AC$27,COLUMN(),FALSE),"")</f>
        <v/>
      </c>
      <c r="E28" s="10" t="str">
        <f>IF($B28&lt;&gt;"",VLOOKUP($C28,AYAR!$C$4:$AC$27,COLUMN(),FALSE),"")</f>
        <v/>
      </c>
      <c r="F28" s="10" t="str">
        <f>IF($B28&lt;&gt;"",VLOOKUP($C28,AYAR!$C$4:$AC$27,COLUMN(),FALSE),"")</f>
        <v/>
      </c>
      <c r="G28" s="10" t="str">
        <f>IF($B28&lt;&gt;"",VLOOKUP($C28,AYAR!$C$4:$AC$27,COLUMN(),FALSE),"")</f>
        <v/>
      </c>
      <c r="H28" s="10" t="str">
        <f>IF($B28&lt;&gt;"",VLOOKUP($C28,AYAR!$C$4:$AC$27,COLUMN(),FALSE),"")</f>
        <v/>
      </c>
      <c r="I28" s="10" t="str">
        <f>IF($B28&lt;&gt;"",VLOOKUP($C28,AYAR!$C$4:$AC$27,COLUMN(),FALSE),"")</f>
        <v/>
      </c>
      <c r="J28" s="10" t="str">
        <f>IF($B28&lt;&gt;"",VLOOKUP($C28,AYAR!$C$4:$AC$27,COLUMN(),FALSE),"")</f>
        <v/>
      </c>
      <c r="K28" s="14" t="str">
        <f>IF($B28&lt;&gt;"",VLOOKUP($C28,AYAR!$C$4:$AC$27,COLUMN(),FALSE),"")</f>
        <v/>
      </c>
    </row>
    <row r="39" spans="8:8" ht="12.75">
      <c r="H39" s="4"/>
    </row>
  </sheetData>
  <mergeCells count="1">
    <mergeCell ref="B2:K2"/>
  </mergeCells>
  <phoneticPr fontId="2" type="noConversion"/>
  <conditionalFormatting sqref="B6:B28 C5:K28">
    <cfRule type="expression" dxfId="6" priority="1" stopIfTrue="1">
      <formula>$B5&lt;&gt;""</formula>
    </cfRule>
  </conditionalFormatting>
  <conditionalFormatting sqref="B5">
    <cfRule type="expression" dxfId="5" priority="2" stopIfTrue="1">
      <formula>$B$5&lt;&gt;""</formula>
    </cfRule>
  </conditionalFormatting>
  <pageMargins left="0.75" right="0.75" top="0.37" bottom="0.5" header="0.27" footer="0.38"/>
  <pageSetup paperSize="9"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7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Q16" sqref="Q16:Q17"/>
    </sheetView>
  </sheetViews>
  <sheetFormatPr defaultRowHeight="20.100000000000001" customHeight="1"/>
  <cols>
    <col min="1" max="1" width="8.140625" style="62" customWidth="1"/>
    <col min="2" max="2" width="0" style="62" hidden="1" customWidth="1"/>
    <col min="3" max="3" width="7.140625" style="62" hidden="1" customWidth="1"/>
    <col min="4" max="4" width="30.7109375" style="62" customWidth="1"/>
    <col min="5" max="6" width="5.7109375" style="117" customWidth="1"/>
    <col min="7" max="7" width="30.7109375" style="62" customWidth="1"/>
    <col min="8" max="8" width="4.7109375" style="62" customWidth="1"/>
    <col min="9" max="9" width="1.5703125" style="62" customWidth="1"/>
    <col min="10" max="12" width="4.7109375" style="62" customWidth="1"/>
    <col min="13" max="16384" width="9.140625" style="62"/>
  </cols>
  <sheetData>
    <row r="2" spans="1:7" ht="20.100000000000001" customHeight="1">
      <c r="A2" s="56" t="s">
        <v>43</v>
      </c>
      <c r="B2" s="56" t="s">
        <v>16</v>
      </c>
      <c r="C2" s="57" t="s">
        <v>17</v>
      </c>
      <c r="D2" s="58" t="s">
        <v>44</v>
      </c>
      <c r="E2" s="114" t="s">
        <v>45</v>
      </c>
      <c r="F2" s="114"/>
      <c r="G2" s="58" t="s">
        <v>46</v>
      </c>
    </row>
    <row r="3" spans="1:7" ht="18" customHeight="1">
      <c r="A3" s="59">
        <v>1</v>
      </c>
      <c r="B3" s="60"/>
      <c r="C3" s="61"/>
      <c r="D3" s="59" t="str">
        <f>'U15 ANA FİKSTÜR'!B17</f>
        <v>PAŞAKENTSPOR</v>
      </c>
      <c r="E3" s="115">
        <v>1</v>
      </c>
      <c r="F3" s="115">
        <v>2</v>
      </c>
      <c r="G3" s="59" t="str">
        <f>'U15 ANA FİKSTÜR'!E17</f>
        <v>BAHÇELİEVLER SPOR</v>
      </c>
    </row>
    <row r="4" spans="1:7" ht="18" customHeight="1">
      <c r="A4" s="59">
        <v>1</v>
      </c>
      <c r="B4" s="60"/>
      <c r="C4" s="61"/>
      <c r="D4" s="59" t="str">
        <f>'U15 ANA FİKSTÜR'!B18</f>
        <v>ALTINOVA BLD.SPOR</v>
      </c>
      <c r="E4" s="115"/>
      <c r="F4" s="115"/>
      <c r="G4" s="59" t="str">
        <f>'U15 ANA FİKSTÜR'!E18</f>
        <v>KARTALSPOR</v>
      </c>
    </row>
    <row r="5" spans="1:7" ht="18" customHeight="1">
      <c r="A5" s="59">
        <v>1</v>
      </c>
      <c r="B5" s="60"/>
      <c r="C5" s="61"/>
      <c r="D5" s="59" t="str">
        <f>'U15 ANA FİKSTÜR'!B19</f>
        <v>YALOVASPOR</v>
      </c>
      <c r="E5" s="115"/>
      <c r="F5" s="115"/>
      <c r="G5" s="59" t="str">
        <f>'U15 ANA FİKSTÜR'!E19</f>
        <v>ESNAFSPOR</v>
      </c>
    </row>
    <row r="6" spans="1:7" ht="18" customHeight="1">
      <c r="A6" s="59">
        <v>1</v>
      </c>
      <c r="B6" s="60"/>
      <c r="C6" s="61"/>
      <c r="D6" s="59" t="str">
        <f>'U15 ANA FİKSTÜR'!B20</f>
        <v>ATAKENTSPOR</v>
      </c>
      <c r="E6" s="115">
        <v>0</v>
      </c>
      <c r="F6" s="115">
        <v>4</v>
      </c>
      <c r="G6" s="59" t="str">
        <f>'U15 ANA FİKSTÜR'!E20</f>
        <v>YALOVAGÜCÜSPOR</v>
      </c>
    </row>
    <row r="7" spans="1:7" ht="18" customHeight="1">
      <c r="A7" s="59">
        <v>1</v>
      </c>
      <c r="B7" s="60"/>
      <c r="C7" s="61"/>
      <c r="D7" s="59" t="str">
        <f>'U15 ANA FİKSTÜR'!B21</f>
        <v>YILDIZLARSPOR</v>
      </c>
      <c r="E7" s="115">
        <v>3</v>
      </c>
      <c r="F7" s="115">
        <v>2</v>
      </c>
      <c r="G7" s="59" t="str">
        <f>'U15 ANA FİKSTÜR'!E21</f>
        <v>DOĞANSPOR</v>
      </c>
    </row>
    <row r="8" spans="1:7" ht="18" customHeight="1">
      <c r="A8" s="74">
        <v>2</v>
      </c>
      <c r="B8" s="75"/>
      <c r="C8" s="76"/>
      <c r="D8" s="74" t="str">
        <f>'U15 ANA FİKSTÜR'!B22</f>
        <v>BAHÇELİEVLER SPOR</v>
      </c>
      <c r="E8" s="116"/>
      <c r="F8" s="116"/>
      <c r="G8" s="74" t="str">
        <f>'U15 ANA FİKSTÜR'!E22</f>
        <v>ALTINOVA BLD.SPOR</v>
      </c>
    </row>
    <row r="9" spans="1:7" ht="18" customHeight="1">
      <c r="A9" s="74">
        <v>2</v>
      </c>
      <c r="B9" s="75"/>
      <c r="C9" s="76"/>
      <c r="D9" s="74" t="str">
        <f>'U15 ANA FİKSTÜR'!B23</f>
        <v>DOĞANSPOR</v>
      </c>
      <c r="E9" s="116"/>
      <c r="F9" s="116"/>
      <c r="G9" s="74" t="str">
        <f>'U15 ANA FİKSTÜR'!E23</f>
        <v>S.Y.DOĞUŞSPOR</v>
      </c>
    </row>
    <row r="10" spans="1:7" ht="18" customHeight="1">
      <c r="A10" s="74">
        <v>2</v>
      </c>
      <c r="B10" s="75"/>
      <c r="C10" s="76"/>
      <c r="D10" s="74" t="str">
        <f>'U15 ANA FİKSTÜR'!B24</f>
        <v>YALOVAGÜCÜSPOR</v>
      </c>
      <c r="E10" s="116"/>
      <c r="F10" s="116"/>
      <c r="G10" s="74" t="str">
        <f>'U15 ANA FİKSTÜR'!E24</f>
        <v>YILDIZLARSPOR</v>
      </c>
    </row>
    <row r="11" spans="1:7" ht="18" customHeight="1">
      <c r="A11" s="74">
        <v>2</v>
      </c>
      <c r="B11" s="75"/>
      <c r="C11" s="76"/>
      <c r="D11" s="74" t="str">
        <f>'U15 ANA FİKSTÜR'!B25</f>
        <v>ESNAFSPOR</v>
      </c>
      <c r="E11" s="116"/>
      <c r="F11" s="116"/>
      <c r="G11" s="74" t="str">
        <f>'U15 ANA FİKSTÜR'!E25</f>
        <v>ATAKENTSPOR</v>
      </c>
    </row>
    <row r="12" spans="1:7" ht="18" customHeight="1">
      <c r="A12" s="74">
        <v>2</v>
      </c>
      <c r="B12" s="75"/>
      <c r="C12" s="76"/>
      <c r="D12" s="74" t="str">
        <f>'U15 ANA FİKSTÜR'!B26</f>
        <v>KARTALSPOR</v>
      </c>
      <c r="E12" s="116"/>
      <c r="F12" s="116"/>
      <c r="G12" s="74" t="str">
        <f>'U15 ANA FİKSTÜR'!E26</f>
        <v>YALOVASPOR</v>
      </c>
    </row>
    <row r="13" spans="1:7" ht="18" customHeight="1">
      <c r="A13" s="59">
        <v>3</v>
      </c>
      <c r="B13" s="60"/>
      <c r="C13" s="61"/>
      <c r="D13" s="59" t="str">
        <f>'U15 ANA FİKSTÜR'!B27</f>
        <v>ALTINOVA BLD.SPOR</v>
      </c>
      <c r="E13" s="115"/>
      <c r="F13" s="115"/>
      <c r="G13" s="59" t="str">
        <f>'U15 ANA FİKSTÜR'!E27</f>
        <v>PAŞAKENTSPOR</v>
      </c>
    </row>
    <row r="14" spans="1:7" ht="18" customHeight="1">
      <c r="A14" s="59">
        <v>3</v>
      </c>
      <c r="B14" s="60"/>
      <c r="C14" s="61"/>
      <c r="D14" s="59" t="str">
        <f>'U15 ANA FİKSTÜR'!B28</f>
        <v>YALOVASPOR</v>
      </c>
      <c r="E14" s="115"/>
      <c r="F14" s="115"/>
      <c r="G14" s="59" t="str">
        <f>'U15 ANA FİKSTÜR'!E28</f>
        <v>BAHÇELİEVLER SPOR</v>
      </c>
    </row>
    <row r="15" spans="1:7" ht="18" customHeight="1">
      <c r="A15" s="59">
        <v>3</v>
      </c>
      <c r="B15" s="60"/>
      <c r="C15" s="61"/>
      <c r="D15" s="59" t="str">
        <f>'U15 ANA FİKSTÜR'!B29</f>
        <v>ATAKENTSPOR</v>
      </c>
      <c r="E15" s="115"/>
      <c r="F15" s="115"/>
      <c r="G15" s="59" t="str">
        <f>'U15 ANA FİKSTÜR'!E29</f>
        <v>KARTALSPOR</v>
      </c>
    </row>
    <row r="16" spans="1:7" ht="18" customHeight="1">
      <c r="A16" s="59">
        <v>3</v>
      </c>
      <c r="B16" s="60"/>
      <c r="C16" s="61"/>
      <c r="D16" s="59" t="str">
        <f>'U15 ANA FİKSTÜR'!B30</f>
        <v>YILDIZLARSPOR</v>
      </c>
      <c r="E16" s="115"/>
      <c r="F16" s="115"/>
      <c r="G16" s="59" t="str">
        <f>'U15 ANA FİKSTÜR'!E30</f>
        <v>ESNAFSPOR</v>
      </c>
    </row>
    <row r="17" spans="1:7" ht="18" customHeight="1">
      <c r="A17" s="59">
        <v>3</v>
      </c>
      <c r="B17" s="60"/>
      <c r="C17" s="61"/>
      <c r="D17" s="59" t="str">
        <f>'U15 ANA FİKSTÜR'!B31</f>
        <v>S.Y.DOĞUŞSPOR</v>
      </c>
      <c r="E17" s="115"/>
      <c r="F17" s="115"/>
      <c r="G17" s="59" t="str">
        <f>'U15 ANA FİKSTÜR'!E31</f>
        <v>YALOVAGÜCÜSPOR</v>
      </c>
    </row>
    <row r="18" spans="1:7" ht="18" customHeight="1">
      <c r="A18" s="74">
        <v>4</v>
      </c>
      <c r="B18" s="75"/>
      <c r="C18" s="76"/>
      <c r="D18" s="74" t="str">
        <f>'U15 ANA FİKSTÜR'!B32</f>
        <v>BAHÇELİEVLER SPOR</v>
      </c>
      <c r="E18" s="116"/>
      <c r="F18" s="116"/>
      <c r="G18" s="74" t="str">
        <f>'U15 ANA FİKSTÜR'!E32</f>
        <v>ATAKENTSPOR</v>
      </c>
    </row>
    <row r="19" spans="1:7" ht="18" customHeight="1">
      <c r="A19" s="74">
        <v>4</v>
      </c>
      <c r="B19" s="75"/>
      <c r="C19" s="76"/>
      <c r="D19" s="74" t="str">
        <f>'U15 ANA FİKSTÜR'!B33</f>
        <v>PAŞAKENTSPOR</v>
      </c>
      <c r="E19" s="116"/>
      <c r="F19" s="116"/>
      <c r="G19" s="74" t="str">
        <f>'U15 ANA FİKSTÜR'!E33</f>
        <v>YALOVASPOR</v>
      </c>
    </row>
    <row r="20" spans="1:7" ht="18" customHeight="1">
      <c r="A20" s="74">
        <v>4</v>
      </c>
      <c r="B20" s="75"/>
      <c r="C20" s="76"/>
      <c r="D20" s="74" t="str">
        <f>'U15 ANA FİKSTÜR'!B34</f>
        <v>YALOVAGÜCÜSPOR</v>
      </c>
      <c r="E20" s="116"/>
      <c r="F20" s="116"/>
      <c r="G20" s="74" t="str">
        <f>'U15 ANA FİKSTÜR'!E34</f>
        <v>DOĞANSPOR</v>
      </c>
    </row>
    <row r="21" spans="1:7" ht="18" customHeight="1">
      <c r="A21" s="74">
        <v>4</v>
      </c>
      <c r="B21" s="75"/>
      <c r="C21" s="76"/>
      <c r="D21" s="74" t="str">
        <f>'U15 ANA FİKSTÜR'!B35</f>
        <v>ESNAFSPOR</v>
      </c>
      <c r="E21" s="116"/>
      <c r="F21" s="116"/>
      <c r="G21" s="74" t="str">
        <f>'U15 ANA FİKSTÜR'!E35</f>
        <v>S.Y.DOĞUŞSPOR</v>
      </c>
    </row>
    <row r="22" spans="1:7" ht="18" customHeight="1">
      <c r="A22" s="74">
        <v>4</v>
      </c>
      <c r="B22" s="75"/>
      <c r="C22" s="76"/>
      <c r="D22" s="74" t="str">
        <f>'U15 ANA FİKSTÜR'!B36</f>
        <v>KARTALSPOR</v>
      </c>
      <c r="E22" s="116"/>
      <c r="F22" s="116"/>
      <c r="G22" s="74" t="str">
        <f>'U15 ANA FİKSTÜR'!E36</f>
        <v>YILDIZLARSPOR</v>
      </c>
    </row>
    <row r="23" spans="1:7" ht="18" customHeight="1">
      <c r="A23" s="59">
        <v>5</v>
      </c>
      <c r="B23" s="60"/>
      <c r="C23" s="61"/>
      <c r="D23" s="59" t="str">
        <f>'U15 ANA FİKSTÜR'!B37</f>
        <v>YALOVASPOR</v>
      </c>
      <c r="E23" s="115"/>
      <c r="F23" s="115"/>
      <c r="G23" s="59" t="str">
        <f>'U15 ANA FİKSTÜR'!E37</f>
        <v>ALTINOVA BLD.SPOR</v>
      </c>
    </row>
    <row r="24" spans="1:7" ht="18" customHeight="1">
      <c r="A24" s="59">
        <v>5</v>
      </c>
      <c r="B24" s="60"/>
      <c r="C24" s="61"/>
      <c r="D24" s="59" t="str">
        <f>'U15 ANA FİKSTÜR'!B38</f>
        <v>ATAKENTSPOR</v>
      </c>
      <c r="E24" s="115"/>
      <c r="F24" s="115"/>
      <c r="G24" s="59" t="str">
        <f>'U15 ANA FİKSTÜR'!E38</f>
        <v>PAŞAKENTSPOR</v>
      </c>
    </row>
    <row r="25" spans="1:7" ht="18" customHeight="1">
      <c r="A25" s="59">
        <v>5</v>
      </c>
      <c r="B25" s="60"/>
      <c r="C25" s="61"/>
      <c r="D25" s="59" t="str">
        <f>'U15 ANA FİKSTÜR'!B39</f>
        <v>YILDIZLARSPOR</v>
      </c>
      <c r="E25" s="115"/>
      <c r="F25" s="115"/>
      <c r="G25" s="59" t="str">
        <f>'U15 ANA FİKSTÜR'!E39</f>
        <v>BAHÇELİEVLER SPOR</v>
      </c>
    </row>
    <row r="26" spans="1:7" ht="18" customHeight="1">
      <c r="A26" s="59">
        <v>5</v>
      </c>
      <c r="B26" s="60"/>
      <c r="C26" s="61"/>
      <c r="D26" s="59" t="str">
        <f>'U15 ANA FİKSTÜR'!B40</f>
        <v>S.Y.DOĞUŞSPOR</v>
      </c>
      <c r="E26" s="115"/>
      <c r="F26" s="115"/>
      <c r="G26" s="59" t="str">
        <f>'U15 ANA FİKSTÜR'!E40</f>
        <v>KARTALSPOR</v>
      </c>
    </row>
    <row r="27" spans="1:7" ht="18" customHeight="1">
      <c r="A27" s="59">
        <v>5</v>
      </c>
      <c r="B27" s="60"/>
      <c r="C27" s="61"/>
      <c r="D27" s="59" t="str">
        <f>'U15 ANA FİKSTÜR'!B41</f>
        <v>DOĞANSPOR</v>
      </c>
      <c r="E27" s="115"/>
      <c r="F27" s="115"/>
      <c r="G27" s="59" t="str">
        <f>'U15 ANA FİKSTÜR'!E41</f>
        <v>ESNAFSPOR</v>
      </c>
    </row>
    <row r="28" spans="1:7" ht="18" customHeight="1">
      <c r="A28" s="74">
        <v>6</v>
      </c>
      <c r="B28" s="75"/>
      <c r="C28" s="76"/>
      <c r="D28" s="74" t="str">
        <f>'U15 ANA FİKSTÜR'!B42</f>
        <v>BAHÇELİEVLER SPOR</v>
      </c>
      <c r="E28" s="116"/>
      <c r="F28" s="116"/>
      <c r="G28" s="74" t="str">
        <f>'U15 ANA FİKSTÜR'!E42</f>
        <v>S.Y.DOĞUŞSPOR</v>
      </c>
    </row>
    <row r="29" spans="1:7" ht="18" customHeight="1">
      <c r="A29" s="74">
        <v>6</v>
      </c>
      <c r="B29" s="75"/>
      <c r="C29" s="76"/>
      <c r="D29" s="74" t="str">
        <f>'U15 ANA FİKSTÜR'!B43</f>
        <v>PAŞAKENTSPOR</v>
      </c>
      <c r="E29" s="116"/>
      <c r="F29" s="116"/>
      <c r="G29" s="74" t="str">
        <f>'U15 ANA FİKSTÜR'!E43</f>
        <v>YILDIZLARSPOR</v>
      </c>
    </row>
    <row r="30" spans="1:7" ht="18" customHeight="1">
      <c r="A30" s="74">
        <v>6</v>
      </c>
      <c r="B30" s="75"/>
      <c r="C30" s="76"/>
      <c r="D30" s="74" t="str">
        <f>'U15 ANA FİKSTÜR'!B44</f>
        <v>ALTINOVA BLD.SPOR</v>
      </c>
      <c r="E30" s="116"/>
      <c r="F30" s="116"/>
      <c r="G30" s="74" t="str">
        <f>'U15 ANA FİKSTÜR'!E44</f>
        <v>ATAKENTSPOR</v>
      </c>
    </row>
    <row r="31" spans="1:7" ht="18" customHeight="1">
      <c r="A31" s="74">
        <v>6</v>
      </c>
      <c r="B31" s="75"/>
      <c r="C31" s="76"/>
      <c r="D31" s="74" t="str">
        <f>'U15 ANA FİKSTÜR'!B45</f>
        <v>ESNAFSPOR</v>
      </c>
      <c r="E31" s="116"/>
      <c r="F31" s="116"/>
      <c r="G31" s="74" t="str">
        <f>'U15 ANA FİKSTÜR'!E45</f>
        <v>YALOVAGÜCÜSPOR</v>
      </c>
    </row>
    <row r="32" spans="1:7" ht="18" customHeight="1">
      <c r="A32" s="74">
        <v>6</v>
      </c>
      <c r="B32" s="75"/>
      <c r="C32" s="76"/>
      <c r="D32" s="74" t="str">
        <f>'U15 ANA FİKSTÜR'!B46</f>
        <v>KARTALSPOR</v>
      </c>
      <c r="E32" s="116"/>
      <c r="F32" s="116"/>
      <c r="G32" s="74" t="str">
        <f>'U15 ANA FİKSTÜR'!E46</f>
        <v>DOĞANSPOR</v>
      </c>
    </row>
    <row r="33" spans="1:7" ht="18" customHeight="1">
      <c r="A33" s="59">
        <v>7</v>
      </c>
      <c r="B33" s="60"/>
      <c r="C33" s="61"/>
      <c r="D33" s="59" t="str">
        <f>'U15 ANA FİKSTÜR'!B47</f>
        <v>ATAKENTSPOR</v>
      </c>
      <c r="E33" s="115"/>
      <c r="F33" s="115"/>
      <c r="G33" s="59" t="str">
        <f>'U15 ANA FİKSTÜR'!E47</f>
        <v>YALOVASPOR</v>
      </c>
    </row>
    <row r="34" spans="1:7" ht="18" customHeight="1">
      <c r="A34" s="59">
        <v>7</v>
      </c>
      <c r="B34" s="60"/>
      <c r="C34" s="61"/>
      <c r="D34" s="59" t="str">
        <f>'U15 ANA FİKSTÜR'!B48</f>
        <v>YILDIZLARSPOR</v>
      </c>
      <c r="E34" s="115"/>
      <c r="F34" s="115"/>
      <c r="G34" s="59" t="str">
        <f>'U15 ANA FİKSTÜR'!E48</f>
        <v>ALTINOVA BLD.SPOR</v>
      </c>
    </row>
    <row r="35" spans="1:7" ht="18" customHeight="1">
      <c r="A35" s="59">
        <v>7</v>
      </c>
      <c r="B35" s="60"/>
      <c r="C35" s="61"/>
      <c r="D35" s="59" t="str">
        <f>'U15 ANA FİKSTÜR'!B49</f>
        <v>S.Y.DOĞUŞSPOR</v>
      </c>
      <c r="E35" s="115"/>
      <c r="F35" s="115"/>
      <c r="G35" s="59" t="str">
        <f>'U15 ANA FİKSTÜR'!E49</f>
        <v>PAŞAKENTSPOR</v>
      </c>
    </row>
    <row r="36" spans="1:7" ht="18" customHeight="1">
      <c r="A36" s="59">
        <v>7</v>
      </c>
      <c r="B36" s="60"/>
      <c r="C36" s="61"/>
      <c r="D36" s="59" t="str">
        <f>'U15 ANA FİKSTÜR'!B50</f>
        <v>DOĞANSPOR</v>
      </c>
      <c r="E36" s="115"/>
      <c r="F36" s="115"/>
      <c r="G36" s="59" t="str">
        <f>'U15 ANA FİKSTÜR'!E50</f>
        <v>BAHÇELİEVLER SPOR</v>
      </c>
    </row>
    <row r="37" spans="1:7" ht="18" customHeight="1">
      <c r="A37" s="59">
        <v>7</v>
      </c>
      <c r="B37" s="60"/>
      <c r="C37" s="61"/>
      <c r="D37" s="59" t="str">
        <f>'U15 ANA FİKSTÜR'!B51</f>
        <v>YALOVAGÜCÜSPOR</v>
      </c>
      <c r="E37" s="115"/>
      <c r="F37" s="115"/>
      <c r="G37" s="59" t="str">
        <f>'U15 ANA FİKSTÜR'!E51</f>
        <v>KARTALSPOR</v>
      </c>
    </row>
    <row r="38" spans="1:7" ht="18" customHeight="1">
      <c r="A38" s="74">
        <v>8</v>
      </c>
      <c r="B38" s="75"/>
      <c r="C38" s="76"/>
      <c r="D38" s="74" t="str">
        <f>'U15 ANA FİKSTÜR'!B52</f>
        <v>BAHÇELİEVLER SPOR</v>
      </c>
      <c r="E38" s="116"/>
      <c r="F38" s="116"/>
      <c r="G38" s="74" t="str">
        <f>'U15 ANA FİKSTÜR'!E52</f>
        <v>YALOVAGÜCÜSPOR</v>
      </c>
    </row>
    <row r="39" spans="1:7" ht="18" customHeight="1">
      <c r="A39" s="74">
        <v>8</v>
      </c>
      <c r="B39" s="75"/>
      <c r="C39" s="76"/>
      <c r="D39" s="74" t="str">
        <f>'U15 ANA FİKSTÜR'!B53</f>
        <v>PAŞAKENTSPOR</v>
      </c>
      <c r="E39" s="116"/>
      <c r="F39" s="116"/>
      <c r="G39" s="74" t="str">
        <f>'U15 ANA FİKSTÜR'!E53</f>
        <v>DOĞANSPOR</v>
      </c>
    </row>
    <row r="40" spans="1:7" ht="18" customHeight="1">
      <c r="A40" s="74">
        <v>8</v>
      </c>
      <c r="B40" s="75"/>
      <c r="C40" s="76"/>
      <c r="D40" s="74" t="str">
        <f>'U15 ANA FİKSTÜR'!B54</f>
        <v>ALTINOVA BLD.SPOR</v>
      </c>
      <c r="E40" s="116"/>
      <c r="F40" s="116"/>
      <c r="G40" s="74" t="str">
        <f>'U15 ANA FİKSTÜR'!E54</f>
        <v>S.Y.DOĞUŞSPOR</v>
      </c>
    </row>
    <row r="41" spans="1:7" ht="18" customHeight="1">
      <c r="A41" s="74">
        <v>8</v>
      </c>
      <c r="B41" s="75"/>
      <c r="C41" s="76"/>
      <c r="D41" s="74" t="str">
        <f>'U15 ANA FİKSTÜR'!B55</f>
        <v>YALOVASPOR</v>
      </c>
      <c r="E41" s="116"/>
      <c r="F41" s="116"/>
      <c r="G41" s="74" t="str">
        <f>'U15 ANA FİKSTÜR'!E55</f>
        <v>YILDIZLARSPOR</v>
      </c>
    </row>
    <row r="42" spans="1:7" ht="18" customHeight="1">
      <c r="A42" s="74">
        <v>8</v>
      </c>
      <c r="B42" s="75"/>
      <c r="C42" s="76"/>
      <c r="D42" s="74" t="str">
        <f>'U15 ANA FİKSTÜR'!B56</f>
        <v>KARTALSPOR</v>
      </c>
      <c r="E42" s="116"/>
      <c r="F42" s="116"/>
      <c r="G42" s="74" t="str">
        <f>'U15 ANA FİKSTÜR'!E56</f>
        <v>ESNAFSPOR</v>
      </c>
    </row>
    <row r="43" spans="1:7" ht="18" customHeight="1">
      <c r="A43" s="59">
        <v>9</v>
      </c>
      <c r="B43" s="60"/>
      <c r="C43" s="61"/>
      <c r="D43" s="59" t="str">
        <f>'U15 ANA FİKSTÜR'!B57</f>
        <v>YILDIZLARSPOR</v>
      </c>
      <c r="E43" s="115"/>
      <c r="F43" s="115"/>
      <c r="G43" s="59" t="str">
        <f>'U15 ANA FİKSTÜR'!E57</f>
        <v>ATAKENTSPOR</v>
      </c>
    </row>
    <row r="44" spans="1:7" ht="18" customHeight="1">
      <c r="A44" s="59">
        <v>9</v>
      </c>
      <c r="B44" s="60"/>
      <c r="C44" s="61"/>
      <c r="D44" s="59" t="str">
        <f>'U15 ANA FİKSTÜR'!B58</f>
        <v>S.Y.DOĞUŞSPOR</v>
      </c>
      <c r="E44" s="115"/>
      <c r="F44" s="115"/>
      <c r="G44" s="59" t="str">
        <f>'U15 ANA FİKSTÜR'!E58</f>
        <v>YALOVASPOR</v>
      </c>
    </row>
    <row r="45" spans="1:7" ht="18" customHeight="1">
      <c r="A45" s="59">
        <v>9</v>
      </c>
      <c r="B45" s="60"/>
      <c r="C45" s="61"/>
      <c r="D45" s="59" t="str">
        <f>'U15 ANA FİKSTÜR'!B59</f>
        <v>DOĞANSPOR</v>
      </c>
      <c r="E45" s="115"/>
      <c r="F45" s="115"/>
      <c r="G45" s="59" t="str">
        <f>'U15 ANA FİKSTÜR'!E59</f>
        <v>ALTINOVA BLD.SPOR</v>
      </c>
    </row>
    <row r="46" spans="1:7" ht="18" customHeight="1">
      <c r="A46" s="59">
        <v>9</v>
      </c>
      <c r="B46" s="60"/>
      <c r="C46" s="61"/>
      <c r="D46" s="59" t="str">
        <f>'U15 ANA FİKSTÜR'!B60</f>
        <v>YALOVAGÜCÜSPOR</v>
      </c>
      <c r="E46" s="115"/>
      <c r="F46" s="115"/>
      <c r="G46" s="59" t="str">
        <f>'U15 ANA FİKSTÜR'!E60</f>
        <v>PAŞAKENTSPOR</v>
      </c>
    </row>
    <row r="47" spans="1:7" ht="18" customHeight="1">
      <c r="A47" s="59">
        <v>9</v>
      </c>
      <c r="B47" s="60"/>
      <c r="C47" s="61"/>
      <c r="D47" s="59" t="str">
        <f>'U15 ANA FİKSTÜR'!B61</f>
        <v>ESNAFSPOR</v>
      </c>
      <c r="E47" s="115"/>
      <c r="F47" s="115"/>
      <c r="G47" s="59" t="str">
        <f>'U15 ANA FİKSTÜR'!E61</f>
        <v>BAHÇELİEVLER SPOR</v>
      </c>
    </row>
    <row r="48" spans="1:7" ht="18" customHeight="1">
      <c r="A48" s="74">
        <v>10</v>
      </c>
      <c r="B48" s="75"/>
      <c r="C48" s="76"/>
      <c r="D48" s="74" t="str">
        <f>'U15 ANA FİKSTÜR'!B62</f>
        <v>BAHÇELİEVLER SPOR</v>
      </c>
      <c r="E48" s="116"/>
      <c r="F48" s="116"/>
      <c r="G48" s="74" t="str">
        <f>'U15 ANA FİKSTÜR'!E62</f>
        <v>KARTALSPOR</v>
      </c>
    </row>
    <row r="49" spans="1:7" ht="18" customHeight="1">
      <c r="A49" s="74">
        <v>10</v>
      </c>
      <c r="B49" s="75"/>
      <c r="C49" s="76"/>
      <c r="D49" s="74" t="str">
        <f>'U15 ANA FİKSTÜR'!B63</f>
        <v>PAŞAKENTSPOR</v>
      </c>
      <c r="E49" s="116"/>
      <c r="F49" s="116"/>
      <c r="G49" s="74" t="str">
        <f>'U15 ANA FİKSTÜR'!E63</f>
        <v>ESNAFSPOR</v>
      </c>
    </row>
    <row r="50" spans="1:7" ht="18" customHeight="1">
      <c r="A50" s="74">
        <v>10</v>
      </c>
      <c r="B50" s="75"/>
      <c r="C50" s="76"/>
      <c r="D50" s="74" t="str">
        <f>'U15 ANA FİKSTÜR'!B64</f>
        <v>ALTINOVA BLD.SPOR</v>
      </c>
      <c r="E50" s="116"/>
      <c r="F50" s="116"/>
      <c r="G50" s="74" t="str">
        <f>'U15 ANA FİKSTÜR'!E64</f>
        <v>YALOVAGÜCÜSPOR</v>
      </c>
    </row>
    <row r="51" spans="1:7" ht="18" customHeight="1">
      <c r="A51" s="74">
        <v>10</v>
      </c>
      <c r="B51" s="75"/>
      <c r="C51" s="76"/>
      <c r="D51" s="74" t="str">
        <f>'U15 ANA FİKSTÜR'!B65</f>
        <v>YALOVASPOR</v>
      </c>
      <c r="E51" s="116"/>
      <c r="F51" s="116"/>
      <c r="G51" s="74" t="str">
        <f>'U15 ANA FİKSTÜR'!E65</f>
        <v>DOĞANSPOR</v>
      </c>
    </row>
    <row r="52" spans="1:7" ht="18" customHeight="1">
      <c r="A52" s="74">
        <v>10</v>
      </c>
      <c r="B52" s="75"/>
      <c r="C52" s="76"/>
      <c r="D52" s="74" t="str">
        <f>'U15 ANA FİKSTÜR'!B66</f>
        <v>ATAKENTSPOR</v>
      </c>
      <c r="E52" s="116"/>
      <c r="F52" s="116"/>
      <c r="G52" s="74" t="str">
        <f>'U15 ANA FİKSTÜR'!E66</f>
        <v>S.Y.DOĞUŞSPOR</v>
      </c>
    </row>
    <row r="53" spans="1:7" ht="18" customHeight="1">
      <c r="A53" s="59">
        <v>11</v>
      </c>
      <c r="B53" s="60"/>
      <c r="C53" s="61"/>
      <c r="D53" s="59" t="str">
        <f>'U15 ANA FİKSTÜR'!B67</f>
        <v>S.Y.DOĞUŞSPOR</v>
      </c>
      <c r="E53" s="115"/>
      <c r="F53" s="115"/>
      <c r="G53" s="59" t="str">
        <f>'U15 ANA FİKSTÜR'!E67</f>
        <v>YILDIZLARSPOR</v>
      </c>
    </row>
    <row r="54" spans="1:7" ht="18" customHeight="1">
      <c r="A54" s="59">
        <v>11</v>
      </c>
      <c r="B54" s="60"/>
      <c r="C54" s="61"/>
      <c r="D54" s="59" t="str">
        <f>'U15 ANA FİKSTÜR'!B68</f>
        <v>DOĞANSPOR</v>
      </c>
      <c r="E54" s="115"/>
      <c r="F54" s="115"/>
      <c r="G54" s="59" t="str">
        <f>'U15 ANA FİKSTÜR'!E68</f>
        <v>ATAKENTSPOR</v>
      </c>
    </row>
    <row r="55" spans="1:7" ht="18" customHeight="1">
      <c r="A55" s="59">
        <v>11</v>
      </c>
      <c r="B55" s="60"/>
      <c r="C55" s="61"/>
      <c r="D55" s="59" t="str">
        <f>'U15 ANA FİKSTÜR'!B69</f>
        <v>YALOVAGÜCÜSPOR</v>
      </c>
      <c r="E55" s="115"/>
      <c r="F55" s="115"/>
      <c r="G55" s="59" t="str">
        <f>'U15 ANA FİKSTÜR'!E69</f>
        <v>YALOVASPOR</v>
      </c>
    </row>
    <row r="56" spans="1:7" ht="18" customHeight="1">
      <c r="A56" s="59">
        <v>11</v>
      </c>
      <c r="B56" s="60"/>
      <c r="C56" s="61"/>
      <c r="D56" s="59" t="str">
        <f>'U15 ANA FİKSTÜR'!B70</f>
        <v>ESNAFSPOR</v>
      </c>
      <c r="E56" s="115"/>
      <c r="F56" s="115"/>
      <c r="G56" s="59" t="str">
        <f>'U15 ANA FİKSTÜR'!E70</f>
        <v>ALTINOVA BLD.SPOR</v>
      </c>
    </row>
    <row r="57" spans="1:7" ht="18" customHeight="1">
      <c r="A57" s="59">
        <v>11</v>
      </c>
      <c r="B57" s="60"/>
      <c r="C57" s="61"/>
      <c r="D57" s="59" t="str">
        <f>'U15 ANA FİKSTÜR'!B71</f>
        <v>KARTALSPOR</v>
      </c>
      <c r="E57" s="115"/>
      <c r="F57" s="115"/>
      <c r="G57" s="59" t="str">
        <f>'U15 ANA FİKSTÜR'!E71</f>
        <v>PAŞAKENTSPOR</v>
      </c>
    </row>
  </sheetData>
  <mergeCells count="1">
    <mergeCell ref="E2:F2"/>
  </mergeCells>
  <phoneticPr fontId="0" type="noConversion"/>
  <conditionalFormatting sqref="E3:F57">
    <cfRule type="expression" dxfId="4" priority="1" stopIfTrue="1">
      <formula>ISBLANK(E3)</formula>
    </cfRule>
  </conditionalFormatting>
  <conditionalFormatting sqref="D3:G57">
    <cfRule type="expression" dxfId="3" priority="2" stopIfTrue="1">
      <formula>E3&gt;F3</formula>
    </cfRule>
  </conditionalFormatting>
  <conditionalFormatting sqref="G3:G57">
    <cfRule type="expression" dxfId="2" priority="3" stopIfTrue="1">
      <formula>F3&gt;E3</formula>
    </cfRule>
  </conditionalFormatting>
  <printOptions horizontalCentered="1"/>
  <pageMargins left="0.31" right="0.33" top="0.83" bottom="0.75" header="0.5" footer="0.36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AS27"/>
  <sheetViews>
    <sheetView showGridLines="0" workbookViewId="0">
      <selection activeCell="L4" sqref="L4"/>
    </sheetView>
  </sheetViews>
  <sheetFormatPr defaultRowHeight="10.5"/>
  <cols>
    <col min="1" max="1" width="9.140625" style="1"/>
    <col min="2" max="2" width="3" style="7" bestFit="1" customWidth="1"/>
    <col min="3" max="3" width="22" style="7" customWidth="1"/>
    <col min="4" max="34" width="4.7109375" style="6" customWidth="1"/>
    <col min="35" max="45" width="9.140625" style="7"/>
    <col min="46" max="16384" width="9.140625" style="1"/>
  </cols>
  <sheetData>
    <row r="3" spans="1:33">
      <c r="B3" s="7" t="s">
        <v>9</v>
      </c>
      <c r="C3" s="7" t="s">
        <v>0</v>
      </c>
      <c r="D3" s="6" t="s">
        <v>15</v>
      </c>
      <c r="E3" s="6" t="s">
        <v>10</v>
      </c>
      <c r="F3" s="6" t="s">
        <v>1</v>
      </c>
      <c r="G3" s="6" t="s">
        <v>2</v>
      </c>
      <c r="H3" s="6" t="s">
        <v>4</v>
      </c>
      <c r="I3" s="6" t="s">
        <v>3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1</v>
      </c>
      <c r="O3" s="6" t="s">
        <v>2</v>
      </c>
      <c r="P3" s="6" t="s">
        <v>4</v>
      </c>
      <c r="Q3" s="6" t="s">
        <v>3</v>
      </c>
      <c r="R3" s="6" t="s">
        <v>5</v>
      </c>
      <c r="S3" s="6" t="s">
        <v>6</v>
      </c>
      <c r="T3" s="6" t="s">
        <v>7</v>
      </c>
      <c r="U3" s="6" t="s">
        <v>8</v>
      </c>
      <c r="V3" s="6" t="s">
        <v>1</v>
      </c>
      <c r="W3" s="6" t="s">
        <v>2</v>
      </c>
      <c r="X3" s="6" t="s">
        <v>4</v>
      </c>
      <c r="Y3" s="6" t="s">
        <v>3</v>
      </c>
      <c r="Z3" s="6" t="s">
        <v>5</v>
      </c>
      <c r="AA3" s="6" t="s">
        <v>6</v>
      </c>
      <c r="AB3" s="6" t="s">
        <v>7</v>
      </c>
      <c r="AC3" s="6" t="s">
        <v>8</v>
      </c>
      <c r="AD3" s="6" t="s">
        <v>14</v>
      </c>
      <c r="AE3" s="6" t="s">
        <v>11</v>
      </c>
      <c r="AF3" s="6" t="s">
        <v>12</v>
      </c>
      <c r="AG3" s="6" t="s">
        <v>13</v>
      </c>
    </row>
    <row r="4" spans="1:33">
      <c r="A4" s="8"/>
      <c r="B4" s="7">
        <f t="shared" ref="B4:B23" si="0">AD4+AE4+AF4+AG4</f>
        <v>3</v>
      </c>
      <c r="C4" s="9" t="str">
        <f>IF(KULÜPLER!D3&lt;&gt;"",KULÜPLER!E3,0)</f>
        <v>BAHÇELİEVLER SPOR</v>
      </c>
      <c r="D4" s="10">
        <f>KULÜPLER!B2</f>
        <v>11</v>
      </c>
      <c r="E4" s="10">
        <f>COUNTIF(FİKSTÜR!D:D,AYAR!C4)+COUNTIF(FİKSTÜR!G:G,AYAR!C4)</f>
        <v>10</v>
      </c>
      <c r="F4" s="6">
        <f t="shared" ref="F4:F23" si="1">G4+H4+I4</f>
        <v>1</v>
      </c>
      <c r="G4" s="6">
        <f t="shared" ref="G4:G23" si="2">O4+W4</f>
        <v>1</v>
      </c>
      <c r="H4" s="6">
        <f t="shared" ref="H4:H23" si="3">P4+X4</f>
        <v>0</v>
      </c>
      <c r="I4" s="6">
        <f t="shared" ref="I4:I23" si="4">Q4+Y4</f>
        <v>0</v>
      </c>
      <c r="J4" s="6">
        <f t="shared" ref="J4:J23" si="5">R4+Z4</f>
        <v>2</v>
      </c>
      <c r="K4" s="6">
        <f t="shared" ref="K4:K23" si="6">S4+AA4</f>
        <v>1</v>
      </c>
      <c r="L4" s="6">
        <f>IF(D4&lt;1,-100,T4+AB4)</f>
        <v>1</v>
      </c>
      <c r="M4" s="6">
        <f>U4+AC4-ABS('PUAN SİL'!D3)</f>
        <v>3</v>
      </c>
      <c r="N4" s="6">
        <f t="shared" ref="N4:N23" si="7">O4+P4+Q4</f>
        <v>0</v>
      </c>
      <c r="O4" s="6">
        <f>SUMPRODUCT((FİKSTÜR!D$3:D$57=AYAR!C4)*(FİKSTÜR!E$3:E$57&gt;FİKSTÜR!F$3:F$57))</f>
        <v>0</v>
      </c>
      <c r="P4" s="6">
        <f>SUMPRODUCT((FİKSTÜR!D$3:D$57=AYAR!C4)*(FİKSTÜR!E$3:E$57=FİKSTÜR!F$3:F$57)*(FİKSTÜR!E$3:E$57&lt;&gt;""))</f>
        <v>0</v>
      </c>
      <c r="Q4" s="6">
        <f>SUMPRODUCT((FİKSTÜR!D$3:D$57=AYAR!C4)*(FİKSTÜR!E$3:E$57&lt;FİKSTÜR!F$3:F$57))</f>
        <v>0</v>
      </c>
      <c r="R4" s="6">
        <f>SUMIF(FİKSTÜR!D$3:D$57,AYAR!C4,FİKSTÜR!E$3:E$57)</f>
        <v>0</v>
      </c>
      <c r="S4" s="6">
        <f>SUMIF(FİKSTÜR!D$3:D$57,AYAR!C4,FİKSTÜR!F$3:F$57)</f>
        <v>0</v>
      </c>
      <c r="T4" s="6">
        <f t="shared" ref="T4:T23" si="8">R4-S4</f>
        <v>0</v>
      </c>
      <c r="U4" s="6">
        <f t="shared" ref="U4:U23" si="9">O4*3+P4*1</f>
        <v>0</v>
      </c>
      <c r="V4" s="6">
        <f t="shared" ref="V4:V23" si="10">W4+X4+Y4</f>
        <v>1</v>
      </c>
      <c r="W4" s="6">
        <f>SUMPRODUCT((FİKSTÜR!G$3:G$57=AYAR!C4)*(FİKSTÜR!E$3:E$57&lt;FİKSTÜR!F$3:F$57))</f>
        <v>1</v>
      </c>
      <c r="X4" s="6">
        <f>SUMPRODUCT((FİKSTÜR!G$3:G$57=AYAR!C4)*(FİKSTÜR!E$3:E$57=FİKSTÜR!F$3:F$57)*(FİKSTÜR!F$3:F$57&lt;&gt;""))</f>
        <v>0</v>
      </c>
      <c r="Y4" s="6">
        <f>SUMPRODUCT((FİKSTÜR!G$3:G$57=AYAR!C4)*(FİKSTÜR!E$3:E$57&gt;FİKSTÜR!F$3:F$57))</f>
        <v>0</v>
      </c>
      <c r="Z4" s="6">
        <f>SUMIF(FİKSTÜR!G$3:G$57,AYAR!C4,FİKSTÜR!F$3:F$57)</f>
        <v>2</v>
      </c>
      <c r="AA4" s="6">
        <f>SUMIF(FİKSTÜR!G$3:G$57,AYAR!C4,FİKSTÜR!E$3:E$57)</f>
        <v>1</v>
      </c>
      <c r="AB4" s="6">
        <f t="shared" ref="AB4:AB23" si="11">Z4-AA4</f>
        <v>1</v>
      </c>
      <c r="AC4" s="6">
        <f t="shared" ref="AC4:AC23" si="12">W4*3+X4*1</f>
        <v>3</v>
      </c>
      <c r="AD4" s="6">
        <f>RANK(M4,M$4:M$27)</f>
        <v>1</v>
      </c>
      <c r="AE4" s="6">
        <f>SUMPRODUCT((M$4:M$27=M4)*(L$4:L$27&gt;L4))</f>
        <v>1</v>
      </c>
      <c r="AF4" s="6">
        <f>SUMPRODUCT((M$4:M$27=M4)*(L$4:L$27=L4)*(J$4:J$27&gt;J4))</f>
        <v>1</v>
      </c>
      <c r="AG4" s="6">
        <f>SUMPRODUCT((M$4:M$27=M4)*(L$4:L$27=L4)*(J$4:J$27=J4)*(D$4:D$27&gt;D4))</f>
        <v>0</v>
      </c>
    </row>
    <row r="5" spans="1:33">
      <c r="A5" s="8"/>
      <c r="B5" s="7">
        <f t="shared" si="0"/>
        <v>10</v>
      </c>
      <c r="C5" s="9" t="str">
        <f>IF(KULÜPLER!D4&lt;&gt;"",KULÜPLER!E4,0)</f>
        <v>PAŞAKENTSPOR</v>
      </c>
      <c r="D5" s="11">
        <f>D4-1</f>
        <v>10</v>
      </c>
      <c r="E5" s="10">
        <f>COUNTIF(FİKSTÜR!D:D,AYAR!C5)+COUNTIF(FİKSTÜR!G:G,AYAR!C5)</f>
        <v>10</v>
      </c>
      <c r="F5" s="6">
        <f t="shared" si="1"/>
        <v>1</v>
      </c>
      <c r="G5" s="6">
        <f t="shared" si="2"/>
        <v>0</v>
      </c>
      <c r="H5" s="6">
        <f t="shared" si="3"/>
        <v>0</v>
      </c>
      <c r="I5" s="6">
        <f t="shared" si="4"/>
        <v>1</v>
      </c>
      <c r="J5" s="6">
        <f t="shared" si="5"/>
        <v>1</v>
      </c>
      <c r="K5" s="6">
        <f t="shared" si="6"/>
        <v>2</v>
      </c>
      <c r="L5" s="6">
        <f t="shared" ref="L5:L27" si="13">IF(D5&lt;1,-100,T5+AB5)</f>
        <v>-1</v>
      </c>
      <c r="M5" s="6">
        <f>U5+AC5-ABS('PUAN SİL'!D4)</f>
        <v>0</v>
      </c>
      <c r="N5" s="6">
        <f t="shared" si="7"/>
        <v>1</v>
      </c>
      <c r="O5" s="6">
        <f>SUMPRODUCT((FİKSTÜR!D$3:D$57=AYAR!C5)*(FİKSTÜR!E$3:E$57&gt;FİKSTÜR!F$3:F$57))</f>
        <v>0</v>
      </c>
      <c r="P5" s="6">
        <f>SUMPRODUCT((FİKSTÜR!D$3:D$57=AYAR!C5)*(FİKSTÜR!E$3:E$57=FİKSTÜR!F$3:F$57)*(FİKSTÜR!E$3:E$57&lt;&gt;""))</f>
        <v>0</v>
      </c>
      <c r="Q5" s="6">
        <f>SUMPRODUCT((FİKSTÜR!D$3:D$57=AYAR!C5)*(FİKSTÜR!E$3:E$57&lt;FİKSTÜR!F$3:F$57))</f>
        <v>1</v>
      </c>
      <c r="R5" s="6">
        <f>SUMIF(FİKSTÜR!D$3:D$57,AYAR!C5,FİKSTÜR!E$3:E$57)</f>
        <v>1</v>
      </c>
      <c r="S5" s="6">
        <f>SUMIF(FİKSTÜR!D$3:D$57,AYAR!C5,FİKSTÜR!F$3:F$57)</f>
        <v>2</v>
      </c>
      <c r="T5" s="6">
        <f t="shared" si="8"/>
        <v>-1</v>
      </c>
      <c r="U5" s="6">
        <f t="shared" si="9"/>
        <v>0</v>
      </c>
      <c r="V5" s="6">
        <f t="shared" si="10"/>
        <v>0</v>
      </c>
      <c r="W5" s="6">
        <f>SUMPRODUCT((FİKSTÜR!G$3:G$57=AYAR!C5)*(FİKSTÜR!E$3:E$57&lt;FİKSTÜR!F$3:F$57))</f>
        <v>0</v>
      </c>
      <c r="X5" s="6">
        <f>SUMPRODUCT((FİKSTÜR!G$3:G$57=AYAR!C5)*(FİKSTÜR!E$3:E$57=FİKSTÜR!F$3:F$57)*(FİKSTÜR!F$3:F$57&lt;&gt;""))</f>
        <v>0</v>
      </c>
      <c r="Y5" s="6">
        <f>SUMPRODUCT((FİKSTÜR!G$3:G$57=AYAR!C5)*(FİKSTÜR!E$3:E$57&gt;FİKSTÜR!F$3:F$57))</f>
        <v>0</v>
      </c>
      <c r="Z5" s="6">
        <f>SUMIF(FİKSTÜR!G$3:G$57,AYAR!C5,FİKSTÜR!F$3:F$57)</f>
        <v>0</v>
      </c>
      <c r="AA5" s="6">
        <f>SUMIF(FİKSTÜR!G$3:G$57,AYAR!C5,FİKSTÜR!E$3:E$57)</f>
        <v>0</v>
      </c>
      <c r="AB5" s="6">
        <f t="shared" si="11"/>
        <v>0</v>
      </c>
      <c r="AC5" s="6">
        <f t="shared" si="12"/>
        <v>0</v>
      </c>
      <c r="AD5" s="6">
        <f t="shared" ref="AD5:AD27" si="14">RANK(M5,M$4:M$27)</f>
        <v>4</v>
      </c>
      <c r="AE5" s="6">
        <f t="shared" ref="AE5:AE27" si="15">SUMPRODUCT((M$4:M$27=M5)*(L$4:L$27&gt;L5))</f>
        <v>5</v>
      </c>
      <c r="AF5" s="6">
        <f t="shared" ref="AF5:AF27" si="16">SUMPRODUCT((M$4:M$27=M5)*(L$4:L$27=L5)*(J$4:J$27&gt;J5))</f>
        <v>1</v>
      </c>
      <c r="AG5" s="6">
        <f t="shared" ref="AG5:AG27" si="17">SUMPRODUCT((M$4:M$27=M5)*(L$4:L$27=L5)*(J$4:J$27=J5)*(D$4:D$27&gt;D5))</f>
        <v>0</v>
      </c>
    </row>
    <row r="6" spans="1:33">
      <c r="A6" s="8"/>
      <c r="B6" s="7">
        <f t="shared" si="0"/>
        <v>4</v>
      </c>
      <c r="C6" s="9" t="str">
        <f>IF(KULÜPLER!D5&lt;&gt;"",KULÜPLER!E5,0)</f>
        <v>ALTINOVA BLD.SPOR</v>
      </c>
      <c r="D6" s="11">
        <f t="shared" ref="D6:D27" si="18">D5-1</f>
        <v>9</v>
      </c>
      <c r="E6" s="10">
        <f>COUNTIF(FİKSTÜR!D:D,AYAR!C6)+COUNTIF(FİKSTÜR!G:G,AYAR!C6)</f>
        <v>10</v>
      </c>
      <c r="F6" s="6">
        <f t="shared" si="1"/>
        <v>0</v>
      </c>
      <c r="G6" s="6">
        <f t="shared" si="2"/>
        <v>0</v>
      </c>
      <c r="H6" s="6">
        <f t="shared" si="3"/>
        <v>0</v>
      </c>
      <c r="I6" s="6">
        <f t="shared" si="4"/>
        <v>0</v>
      </c>
      <c r="J6" s="6">
        <f t="shared" si="5"/>
        <v>0</v>
      </c>
      <c r="K6" s="6">
        <f t="shared" si="6"/>
        <v>0</v>
      </c>
      <c r="L6" s="6">
        <f t="shared" si="13"/>
        <v>0</v>
      </c>
      <c r="M6" s="6">
        <f>U6+AC6-ABS('PUAN SİL'!D5)</f>
        <v>0</v>
      </c>
      <c r="N6" s="6">
        <f t="shared" si="7"/>
        <v>0</v>
      </c>
      <c r="O6" s="6">
        <f>SUMPRODUCT((FİKSTÜR!D$3:D$57=AYAR!C6)*(FİKSTÜR!E$3:E$57&gt;FİKSTÜR!F$3:F$57))</f>
        <v>0</v>
      </c>
      <c r="P6" s="6">
        <f>SUMPRODUCT((FİKSTÜR!D$3:D$57=AYAR!C6)*(FİKSTÜR!E$3:E$57=FİKSTÜR!F$3:F$57)*(FİKSTÜR!E$3:E$57&lt;&gt;""))</f>
        <v>0</v>
      </c>
      <c r="Q6" s="6">
        <f>SUMPRODUCT((FİKSTÜR!D$3:D$57=AYAR!C6)*(FİKSTÜR!E$3:E$57&lt;FİKSTÜR!F$3:F$57))</f>
        <v>0</v>
      </c>
      <c r="R6" s="6">
        <f>SUMIF(FİKSTÜR!D$3:D$57,AYAR!C6,FİKSTÜR!E$3:E$57)</f>
        <v>0</v>
      </c>
      <c r="S6" s="6">
        <f>SUMIF(FİKSTÜR!D$3:D$57,AYAR!C6,FİKSTÜR!F$3:F$57)</f>
        <v>0</v>
      </c>
      <c r="T6" s="6">
        <f t="shared" si="8"/>
        <v>0</v>
      </c>
      <c r="U6" s="6">
        <f t="shared" si="9"/>
        <v>0</v>
      </c>
      <c r="V6" s="6">
        <f t="shared" si="10"/>
        <v>0</v>
      </c>
      <c r="W6" s="6">
        <f>SUMPRODUCT((FİKSTÜR!G$3:G$57=AYAR!C6)*(FİKSTÜR!E$3:E$57&lt;FİKSTÜR!F$3:F$57))</f>
        <v>0</v>
      </c>
      <c r="X6" s="6">
        <f>SUMPRODUCT((FİKSTÜR!G$3:G$57=AYAR!C6)*(FİKSTÜR!E$3:E$57=FİKSTÜR!F$3:F$57)*(FİKSTÜR!F$3:F$57&lt;&gt;""))</f>
        <v>0</v>
      </c>
      <c r="Y6" s="6">
        <f>SUMPRODUCT((FİKSTÜR!G$3:G$57=AYAR!C6)*(FİKSTÜR!E$3:E$57&gt;FİKSTÜR!F$3:F$57))</f>
        <v>0</v>
      </c>
      <c r="Z6" s="6">
        <f>SUMIF(FİKSTÜR!G$3:G$57,AYAR!C6,FİKSTÜR!F$3:F$57)</f>
        <v>0</v>
      </c>
      <c r="AA6" s="6">
        <f>SUMIF(FİKSTÜR!G$3:G$57,AYAR!C6,FİKSTÜR!E$3:E$57)</f>
        <v>0</v>
      </c>
      <c r="AB6" s="6">
        <f t="shared" si="11"/>
        <v>0</v>
      </c>
      <c r="AC6" s="6">
        <f t="shared" si="12"/>
        <v>0</v>
      </c>
      <c r="AD6" s="6">
        <f t="shared" si="14"/>
        <v>4</v>
      </c>
      <c r="AE6" s="6">
        <f t="shared" si="15"/>
        <v>0</v>
      </c>
      <c r="AF6" s="6">
        <f t="shared" si="16"/>
        <v>0</v>
      </c>
      <c r="AG6" s="6">
        <f t="shared" si="17"/>
        <v>0</v>
      </c>
    </row>
    <row r="7" spans="1:33">
      <c r="B7" s="7">
        <f t="shared" si="0"/>
        <v>5</v>
      </c>
      <c r="C7" s="9" t="str">
        <f>IF(KULÜPLER!D6&lt;&gt;"",KULÜPLER!E6,0)</f>
        <v>YALOVASPOR</v>
      </c>
      <c r="D7" s="11">
        <f t="shared" si="18"/>
        <v>8</v>
      </c>
      <c r="E7" s="10">
        <f>COUNTIF(FİKSTÜR!D:D,AYAR!C7)+COUNTIF(FİKSTÜR!G:G,AYAR!C7)</f>
        <v>10</v>
      </c>
      <c r="F7" s="6">
        <f t="shared" si="1"/>
        <v>0</v>
      </c>
      <c r="G7" s="6">
        <f t="shared" si="2"/>
        <v>0</v>
      </c>
      <c r="H7" s="6">
        <f t="shared" si="3"/>
        <v>0</v>
      </c>
      <c r="I7" s="6">
        <f t="shared" si="4"/>
        <v>0</v>
      </c>
      <c r="J7" s="6">
        <f t="shared" si="5"/>
        <v>0</v>
      </c>
      <c r="K7" s="6">
        <f t="shared" si="6"/>
        <v>0</v>
      </c>
      <c r="L7" s="6">
        <f t="shared" si="13"/>
        <v>0</v>
      </c>
      <c r="M7" s="6">
        <f>U7+AC7-ABS('PUAN SİL'!D6)</f>
        <v>0</v>
      </c>
      <c r="N7" s="6">
        <f t="shared" si="7"/>
        <v>0</v>
      </c>
      <c r="O7" s="6">
        <f>SUMPRODUCT((FİKSTÜR!D$3:D$57=AYAR!C7)*(FİKSTÜR!E$3:E$57&gt;FİKSTÜR!F$3:F$57))</f>
        <v>0</v>
      </c>
      <c r="P7" s="6">
        <f>SUMPRODUCT((FİKSTÜR!D$3:D$57=AYAR!C7)*(FİKSTÜR!E$3:E$57=FİKSTÜR!F$3:F$57)*(FİKSTÜR!E$3:E$57&lt;&gt;""))</f>
        <v>0</v>
      </c>
      <c r="Q7" s="6">
        <f>SUMPRODUCT((FİKSTÜR!D$3:D$57=AYAR!C7)*(FİKSTÜR!E$3:E$57&lt;FİKSTÜR!F$3:F$57))</f>
        <v>0</v>
      </c>
      <c r="R7" s="6">
        <f>SUMIF(FİKSTÜR!D$3:D$57,AYAR!C7,FİKSTÜR!E$3:E$57)</f>
        <v>0</v>
      </c>
      <c r="S7" s="6">
        <f>SUMIF(FİKSTÜR!D$3:D$57,AYAR!C7,FİKSTÜR!F$3:F$57)</f>
        <v>0</v>
      </c>
      <c r="T7" s="6">
        <f t="shared" si="8"/>
        <v>0</v>
      </c>
      <c r="U7" s="6">
        <f t="shared" si="9"/>
        <v>0</v>
      </c>
      <c r="V7" s="6">
        <f t="shared" si="10"/>
        <v>0</v>
      </c>
      <c r="W7" s="6">
        <f>SUMPRODUCT((FİKSTÜR!G$3:G$57=AYAR!C7)*(FİKSTÜR!E$3:E$57&lt;FİKSTÜR!F$3:F$57))</f>
        <v>0</v>
      </c>
      <c r="X7" s="6">
        <f>SUMPRODUCT((FİKSTÜR!G$3:G$57=AYAR!C7)*(FİKSTÜR!E$3:E$57=FİKSTÜR!F$3:F$57)*(FİKSTÜR!F$3:F$57&lt;&gt;""))</f>
        <v>0</v>
      </c>
      <c r="Y7" s="6">
        <f>SUMPRODUCT((FİKSTÜR!G$3:G$57=AYAR!C7)*(FİKSTÜR!E$3:E$57&gt;FİKSTÜR!F$3:F$57))</f>
        <v>0</v>
      </c>
      <c r="Z7" s="6">
        <f>SUMIF(FİKSTÜR!G$3:G$57,AYAR!C7,FİKSTÜR!F$3:F$57)</f>
        <v>0</v>
      </c>
      <c r="AA7" s="6">
        <f>SUMIF(FİKSTÜR!G$3:G$57,AYAR!C7,FİKSTÜR!E$3:E$57)</f>
        <v>0</v>
      </c>
      <c r="AB7" s="6">
        <f t="shared" si="11"/>
        <v>0</v>
      </c>
      <c r="AC7" s="6">
        <f t="shared" si="12"/>
        <v>0</v>
      </c>
      <c r="AD7" s="6">
        <f t="shared" si="14"/>
        <v>4</v>
      </c>
      <c r="AE7" s="6">
        <f t="shared" si="15"/>
        <v>0</v>
      </c>
      <c r="AF7" s="6">
        <f t="shared" si="16"/>
        <v>0</v>
      </c>
      <c r="AG7" s="6">
        <f t="shared" si="17"/>
        <v>1</v>
      </c>
    </row>
    <row r="8" spans="1:33">
      <c r="B8" s="7">
        <f t="shared" si="0"/>
        <v>11</v>
      </c>
      <c r="C8" s="9" t="str">
        <f>IF(KULÜPLER!D7&lt;&gt;"",KULÜPLER!E7,0)</f>
        <v>ATAKENTSPOR</v>
      </c>
      <c r="D8" s="11">
        <f t="shared" si="18"/>
        <v>7</v>
      </c>
      <c r="E8" s="10">
        <f>COUNTIF(FİKSTÜR!D:D,AYAR!C8)+COUNTIF(FİKSTÜR!G:G,AYAR!C8)</f>
        <v>10</v>
      </c>
      <c r="F8" s="6">
        <f t="shared" si="1"/>
        <v>1</v>
      </c>
      <c r="G8" s="6">
        <f t="shared" si="2"/>
        <v>0</v>
      </c>
      <c r="H8" s="6">
        <f t="shared" si="3"/>
        <v>0</v>
      </c>
      <c r="I8" s="6">
        <f t="shared" si="4"/>
        <v>1</v>
      </c>
      <c r="J8" s="6">
        <f t="shared" si="5"/>
        <v>0</v>
      </c>
      <c r="K8" s="6">
        <f t="shared" si="6"/>
        <v>4</v>
      </c>
      <c r="L8" s="6">
        <f t="shared" si="13"/>
        <v>-4</v>
      </c>
      <c r="M8" s="6">
        <f>U8+AC8-ABS('PUAN SİL'!D7)</f>
        <v>0</v>
      </c>
      <c r="N8" s="6">
        <f t="shared" si="7"/>
        <v>1</v>
      </c>
      <c r="O8" s="6">
        <f>SUMPRODUCT((FİKSTÜR!D$3:D$57=AYAR!C8)*(FİKSTÜR!E$3:E$57&gt;FİKSTÜR!F$3:F$57))</f>
        <v>0</v>
      </c>
      <c r="P8" s="6">
        <f>SUMPRODUCT((FİKSTÜR!D$3:D$57=AYAR!C8)*(FİKSTÜR!E$3:E$57=FİKSTÜR!F$3:F$57)*(FİKSTÜR!E$3:E$57&lt;&gt;""))</f>
        <v>0</v>
      </c>
      <c r="Q8" s="6">
        <f>SUMPRODUCT((FİKSTÜR!D$3:D$57=AYAR!C8)*(FİKSTÜR!E$3:E$57&lt;FİKSTÜR!F$3:F$57))</f>
        <v>1</v>
      </c>
      <c r="R8" s="6">
        <f>SUMIF(FİKSTÜR!D$3:D$57,AYAR!C8,FİKSTÜR!E$3:E$57)</f>
        <v>0</v>
      </c>
      <c r="S8" s="6">
        <f>SUMIF(FİKSTÜR!D$3:D$57,AYAR!C8,FİKSTÜR!F$3:F$57)</f>
        <v>4</v>
      </c>
      <c r="T8" s="6">
        <f t="shared" si="8"/>
        <v>-4</v>
      </c>
      <c r="U8" s="6">
        <f t="shared" si="9"/>
        <v>0</v>
      </c>
      <c r="V8" s="6">
        <f t="shared" si="10"/>
        <v>0</v>
      </c>
      <c r="W8" s="6">
        <f>SUMPRODUCT((FİKSTÜR!G$3:G$57=AYAR!C8)*(FİKSTÜR!E$3:E$57&lt;FİKSTÜR!F$3:F$57))</f>
        <v>0</v>
      </c>
      <c r="X8" s="6">
        <f>SUMPRODUCT((FİKSTÜR!G$3:G$57=AYAR!C8)*(FİKSTÜR!E$3:E$57=FİKSTÜR!F$3:F$57)*(FİKSTÜR!F$3:F$57&lt;&gt;""))</f>
        <v>0</v>
      </c>
      <c r="Y8" s="6">
        <f>SUMPRODUCT((FİKSTÜR!G$3:G$57=AYAR!C8)*(FİKSTÜR!E$3:E$57&gt;FİKSTÜR!F$3:F$57))</f>
        <v>0</v>
      </c>
      <c r="Z8" s="6">
        <f>SUMIF(FİKSTÜR!G$3:G$57,AYAR!C8,FİKSTÜR!F$3:F$57)</f>
        <v>0</v>
      </c>
      <c r="AA8" s="6">
        <f>SUMIF(FİKSTÜR!G$3:G$57,AYAR!C8,FİKSTÜR!E$3:E$57)</f>
        <v>0</v>
      </c>
      <c r="AB8" s="6">
        <f t="shared" si="11"/>
        <v>0</v>
      </c>
      <c r="AC8" s="6">
        <f t="shared" si="12"/>
        <v>0</v>
      </c>
      <c r="AD8" s="6">
        <f t="shared" si="14"/>
        <v>4</v>
      </c>
      <c r="AE8" s="6">
        <f t="shared" si="15"/>
        <v>7</v>
      </c>
      <c r="AF8" s="6">
        <f t="shared" si="16"/>
        <v>0</v>
      </c>
      <c r="AG8" s="6">
        <f t="shared" si="17"/>
        <v>0</v>
      </c>
    </row>
    <row r="9" spans="1:33">
      <c r="B9" s="7">
        <f t="shared" si="0"/>
        <v>2</v>
      </c>
      <c r="C9" s="9" t="str">
        <f>IF(KULÜPLER!D8&lt;&gt;"",KULÜPLER!E8,0)</f>
        <v>YILDIZLARSPOR</v>
      </c>
      <c r="D9" s="11">
        <f t="shared" si="18"/>
        <v>6</v>
      </c>
      <c r="E9" s="10">
        <f>COUNTIF(FİKSTÜR!D:D,AYAR!C9)+COUNTIF(FİKSTÜR!G:G,AYAR!C9)</f>
        <v>10</v>
      </c>
      <c r="F9" s="6">
        <f t="shared" si="1"/>
        <v>1</v>
      </c>
      <c r="G9" s="6">
        <f t="shared" si="2"/>
        <v>1</v>
      </c>
      <c r="H9" s="6">
        <f t="shared" si="3"/>
        <v>0</v>
      </c>
      <c r="I9" s="6">
        <f t="shared" si="4"/>
        <v>0</v>
      </c>
      <c r="J9" s="6">
        <f t="shared" si="5"/>
        <v>3</v>
      </c>
      <c r="K9" s="6">
        <f t="shared" si="6"/>
        <v>2</v>
      </c>
      <c r="L9" s="6">
        <f t="shared" si="13"/>
        <v>1</v>
      </c>
      <c r="M9" s="6">
        <f>U9+AC9-ABS('PUAN SİL'!D8)</f>
        <v>3</v>
      </c>
      <c r="N9" s="6">
        <f t="shared" si="7"/>
        <v>1</v>
      </c>
      <c r="O9" s="6">
        <f>SUMPRODUCT((FİKSTÜR!D$3:D$57=AYAR!C9)*(FİKSTÜR!E$3:E$57&gt;FİKSTÜR!F$3:F$57))</f>
        <v>1</v>
      </c>
      <c r="P9" s="6">
        <f>SUMPRODUCT((FİKSTÜR!D$3:D$57=AYAR!C9)*(FİKSTÜR!E$3:E$57=FİKSTÜR!F$3:F$57)*(FİKSTÜR!E$3:E$57&lt;&gt;""))</f>
        <v>0</v>
      </c>
      <c r="Q9" s="6">
        <f>SUMPRODUCT((FİKSTÜR!D$3:D$57=AYAR!C9)*(FİKSTÜR!E$3:E$57&lt;FİKSTÜR!F$3:F$57))</f>
        <v>0</v>
      </c>
      <c r="R9" s="6">
        <f>SUMIF(FİKSTÜR!D$3:D$57,AYAR!C9,FİKSTÜR!E$3:E$57)</f>
        <v>3</v>
      </c>
      <c r="S9" s="6">
        <f>SUMIF(FİKSTÜR!D$3:D$57,AYAR!C9,FİKSTÜR!F$3:F$57)</f>
        <v>2</v>
      </c>
      <c r="T9" s="6">
        <f t="shared" si="8"/>
        <v>1</v>
      </c>
      <c r="U9" s="6">
        <f t="shared" si="9"/>
        <v>3</v>
      </c>
      <c r="V9" s="6">
        <f t="shared" si="10"/>
        <v>0</v>
      </c>
      <c r="W9" s="6">
        <f>SUMPRODUCT((FİKSTÜR!G$3:G$57=AYAR!C9)*(FİKSTÜR!E$3:E$57&lt;FİKSTÜR!F$3:F$57))</f>
        <v>0</v>
      </c>
      <c r="X9" s="6">
        <f>SUMPRODUCT((FİKSTÜR!G$3:G$57=AYAR!C9)*(FİKSTÜR!E$3:E$57=FİKSTÜR!F$3:F$57)*(FİKSTÜR!F$3:F$57&lt;&gt;""))</f>
        <v>0</v>
      </c>
      <c r="Y9" s="6">
        <f>SUMPRODUCT((FİKSTÜR!G$3:G$57=AYAR!C9)*(FİKSTÜR!E$3:E$57&gt;FİKSTÜR!F$3:F$57))</f>
        <v>0</v>
      </c>
      <c r="Z9" s="6">
        <f>SUMIF(FİKSTÜR!G$3:G$57,AYAR!C9,FİKSTÜR!F$3:F$57)</f>
        <v>0</v>
      </c>
      <c r="AA9" s="6">
        <f>SUMIF(FİKSTÜR!G$3:G$57,AYAR!C9,FİKSTÜR!E$3:E$57)</f>
        <v>0</v>
      </c>
      <c r="AB9" s="6">
        <f t="shared" si="11"/>
        <v>0</v>
      </c>
      <c r="AC9" s="6">
        <f t="shared" si="12"/>
        <v>0</v>
      </c>
      <c r="AD9" s="6">
        <f t="shared" si="14"/>
        <v>1</v>
      </c>
      <c r="AE9" s="6">
        <f t="shared" si="15"/>
        <v>1</v>
      </c>
      <c r="AF9" s="6">
        <f t="shared" si="16"/>
        <v>0</v>
      </c>
      <c r="AG9" s="6">
        <f t="shared" si="17"/>
        <v>0</v>
      </c>
    </row>
    <row r="10" spans="1:33">
      <c r="B10" s="7">
        <f t="shared" si="0"/>
        <v>6</v>
      </c>
      <c r="C10" s="9" t="str">
        <f>IF(KULÜPLER!D9&lt;&gt;"",KULÜPLER!E9,0)</f>
        <v>S.Y.DOĞUŞSPOR</v>
      </c>
      <c r="D10" s="11">
        <f t="shared" si="18"/>
        <v>5</v>
      </c>
      <c r="E10" s="10">
        <f>COUNTIF(FİKSTÜR!D:D,AYAR!C10)+COUNTIF(FİKSTÜR!G:G,AYAR!C10)</f>
        <v>10</v>
      </c>
      <c r="F10" s="6">
        <f t="shared" si="1"/>
        <v>0</v>
      </c>
      <c r="G10" s="6">
        <f t="shared" si="2"/>
        <v>0</v>
      </c>
      <c r="H10" s="6">
        <f t="shared" si="3"/>
        <v>0</v>
      </c>
      <c r="I10" s="6">
        <f t="shared" si="4"/>
        <v>0</v>
      </c>
      <c r="J10" s="6">
        <f t="shared" si="5"/>
        <v>0</v>
      </c>
      <c r="K10" s="6">
        <f t="shared" si="6"/>
        <v>0</v>
      </c>
      <c r="L10" s="6">
        <f t="shared" si="13"/>
        <v>0</v>
      </c>
      <c r="M10" s="6">
        <f>U10+AC10-ABS('PUAN SİL'!D9)</f>
        <v>0</v>
      </c>
      <c r="N10" s="6">
        <f t="shared" si="7"/>
        <v>0</v>
      </c>
      <c r="O10" s="6">
        <f>SUMPRODUCT((FİKSTÜR!D$3:D$57=AYAR!C10)*(FİKSTÜR!E$3:E$57&gt;FİKSTÜR!F$3:F$57))</f>
        <v>0</v>
      </c>
      <c r="P10" s="6">
        <f>SUMPRODUCT((FİKSTÜR!D$3:D$57=AYAR!C10)*(FİKSTÜR!E$3:E$57=FİKSTÜR!F$3:F$57)*(FİKSTÜR!E$3:E$57&lt;&gt;""))</f>
        <v>0</v>
      </c>
      <c r="Q10" s="6">
        <f>SUMPRODUCT((FİKSTÜR!D$3:D$57=AYAR!C10)*(FİKSTÜR!E$3:E$57&lt;FİKSTÜR!F$3:F$57))</f>
        <v>0</v>
      </c>
      <c r="R10" s="6">
        <f>SUMIF(FİKSTÜR!D$3:D$57,AYAR!C10,FİKSTÜR!E$3:E$57)</f>
        <v>0</v>
      </c>
      <c r="S10" s="6">
        <f>SUMIF(FİKSTÜR!D$3:D$57,AYAR!C10,FİKSTÜR!F$3:F$57)</f>
        <v>0</v>
      </c>
      <c r="T10" s="6">
        <f t="shared" si="8"/>
        <v>0</v>
      </c>
      <c r="U10" s="6">
        <f t="shared" si="9"/>
        <v>0</v>
      </c>
      <c r="V10" s="6">
        <f t="shared" si="10"/>
        <v>0</v>
      </c>
      <c r="W10" s="6">
        <f>SUMPRODUCT((FİKSTÜR!G$3:G$57=AYAR!C10)*(FİKSTÜR!E$3:E$57&lt;FİKSTÜR!F$3:F$57))</f>
        <v>0</v>
      </c>
      <c r="X10" s="6">
        <f>SUMPRODUCT((FİKSTÜR!G$3:G$57=AYAR!C10)*(FİKSTÜR!E$3:E$57=FİKSTÜR!F$3:F$57)*(FİKSTÜR!F$3:F$57&lt;&gt;""))</f>
        <v>0</v>
      </c>
      <c r="Y10" s="6">
        <f>SUMPRODUCT((FİKSTÜR!G$3:G$57=AYAR!C10)*(FİKSTÜR!E$3:E$57&gt;FİKSTÜR!F$3:F$57))</f>
        <v>0</v>
      </c>
      <c r="Z10" s="6">
        <f>SUMIF(FİKSTÜR!G$3:G$57,AYAR!C10,FİKSTÜR!F$3:F$57)</f>
        <v>0</v>
      </c>
      <c r="AA10" s="6">
        <f>SUMIF(FİKSTÜR!G$3:G$57,AYAR!C10,FİKSTÜR!E$3:E$57)</f>
        <v>0</v>
      </c>
      <c r="AB10" s="6">
        <f t="shared" si="11"/>
        <v>0</v>
      </c>
      <c r="AC10" s="6">
        <f t="shared" si="12"/>
        <v>0</v>
      </c>
      <c r="AD10" s="6">
        <f t="shared" si="14"/>
        <v>4</v>
      </c>
      <c r="AE10" s="6">
        <f t="shared" si="15"/>
        <v>0</v>
      </c>
      <c r="AF10" s="6">
        <f t="shared" si="16"/>
        <v>0</v>
      </c>
      <c r="AG10" s="6">
        <f t="shared" si="17"/>
        <v>2</v>
      </c>
    </row>
    <row r="11" spans="1:33">
      <c r="B11" s="7">
        <f t="shared" si="0"/>
        <v>9</v>
      </c>
      <c r="C11" s="9" t="str">
        <f>IF(KULÜPLER!D10&lt;&gt;"",KULÜPLER!E10,0)</f>
        <v>DOĞANSPOR</v>
      </c>
      <c r="D11" s="11">
        <f t="shared" si="18"/>
        <v>4</v>
      </c>
      <c r="E11" s="10">
        <f>COUNTIF(FİKSTÜR!D:D,AYAR!C11)+COUNTIF(FİKSTÜR!G:G,AYAR!C11)</f>
        <v>10</v>
      </c>
      <c r="F11" s="6">
        <f t="shared" si="1"/>
        <v>1</v>
      </c>
      <c r="G11" s="6">
        <f t="shared" si="2"/>
        <v>0</v>
      </c>
      <c r="H11" s="6">
        <f t="shared" si="3"/>
        <v>0</v>
      </c>
      <c r="I11" s="6">
        <f t="shared" si="4"/>
        <v>1</v>
      </c>
      <c r="J11" s="6">
        <f t="shared" si="5"/>
        <v>2</v>
      </c>
      <c r="K11" s="6">
        <f t="shared" si="6"/>
        <v>3</v>
      </c>
      <c r="L11" s="6">
        <f t="shared" si="13"/>
        <v>-1</v>
      </c>
      <c r="M11" s="6">
        <f>U11+AC11-ABS('PUAN SİL'!D10)</f>
        <v>0</v>
      </c>
      <c r="N11" s="6">
        <f t="shared" si="7"/>
        <v>0</v>
      </c>
      <c r="O11" s="6">
        <f>SUMPRODUCT((FİKSTÜR!D$3:D$57=AYAR!C11)*(FİKSTÜR!E$3:E$57&gt;FİKSTÜR!F$3:F$57))</f>
        <v>0</v>
      </c>
      <c r="P11" s="6">
        <f>SUMPRODUCT((FİKSTÜR!D$3:D$57=AYAR!C11)*(FİKSTÜR!E$3:E$57=FİKSTÜR!F$3:F$57)*(FİKSTÜR!E$3:E$57&lt;&gt;""))</f>
        <v>0</v>
      </c>
      <c r="Q11" s="6">
        <f>SUMPRODUCT((FİKSTÜR!D$3:D$57=AYAR!C11)*(FİKSTÜR!E$3:E$57&lt;FİKSTÜR!F$3:F$57))</f>
        <v>0</v>
      </c>
      <c r="R11" s="6">
        <f>SUMIF(FİKSTÜR!D$3:D$57,AYAR!C11,FİKSTÜR!E$3:E$57)</f>
        <v>0</v>
      </c>
      <c r="S11" s="6">
        <f>SUMIF(FİKSTÜR!D$3:D$57,AYAR!C11,FİKSTÜR!F$3:F$57)</f>
        <v>0</v>
      </c>
      <c r="T11" s="6">
        <f t="shared" si="8"/>
        <v>0</v>
      </c>
      <c r="U11" s="6">
        <f t="shared" si="9"/>
        <v>0</v>
      </c>
      <c r="V11" s="6">
        <f t="shared" si="10"/>
        <v>1</v>
      </c>
      <c r="W11" s="6">
        <f>SUMPRODUCT((FİKSTÜR!G$3:G$57=AYAR!C11)*(FİKSTÜR!E$3:E$57&lt;FİKSTÜR!F$3:F$57))</f>
        <v>0</v>
      </c>
      <c r="X11" s="6">
        <f>SUMPRODUCT((FİKSTÜR!G$3:G$57=AYAR!C11)*(FİKSTÜR!E$3:E$57=FİKSTÜR!F$3:F$57)*(FİKSTÜR!F$3:F$57&lt;&gt;""))</f>
        <v>0</v>
      </c>
      <c r="Y11" s="6">
        <f>SUMPRODUCT((FİKSTÜR!G$3:G$57=AYAR!C11)*(FİKSTÜR!E$3:E$57&gt;FİKSTÜR!F$3:F$57))</f>
        <v>1</v>
      </c>
      <c r="Z11" s="6">
        <f>SUMIF(FİKSTÜR!G$3:G$57,AYAR!C11,FİKSTÜR!F$3:F$57)</f>
        <v>2</v>
      </c>
      <c r="AA11" s="6">
        <f>SUMIF(FİKSTÜR!G$3:G$57,AYAR!C11,FİKSTÜR!E$3:E$57)</f>
        <v>3</v>
      </c>
      <c r="AB11" s="6">
        <f t="shared" si="11"/>
        <v>-1</v>
      </c>
      <c r="AC11" s="6">
        <f t="shared" si="12"/>
        <v>0</v>
      </c>
      <c r="AD11" s="6">
        <f t="shared" si="14"/>
        <v>4</v>
      </c>
      <c r="AE11" s="6">
        <f t="shared" si="15"/>
        <v>5</v>
      </c>
      <c r="AF11" s="6">
        <f t="shared" si="16"/>
        <v>0</v>
      </c>
      <c r="AG11" s="6">
        <f t="shared" si="17"/>
        <v>0</v>
      </c>
    </row>
    <row r="12" spans="1:33">
      <c r="B12" s="7">
        <f t="shared" si="0"/>
        <v>1</v>
      </c>
      <c r="C12" s="9" t="str">
        <f>IF(KULÜPLER!D11&lt;&gt;"",KULÜPLER!E11,0)</f>
        <v>YALOVAGÜCÜSPOR</v>
      </c>
      <c r="D12" s="11">
        <f t="shared" si="18"/>
        <v>3</v>
      </c>
      <c r="E12" s="10">
        <f>COUNTIF(FİKSTÜR!D:D,AYAR!C12)+COUNTIF(FİKSTÜR!G:G,AYAR!C12)</f>
        <v>10</v>
      </c>
      <c r="F12" s="6">
        <f t="shared" si="1"/>
        <v>1</v>
      </c>
      <c r="G12" s="6">
        <f t="shared" si="2"/>
        <v>1</v>
      </c>
      <c r="H12" s="6">
        <f t="shared" si="3"/>
        <v>0</v>
      </c>
      <c r="I12" s="6">
        <f t="shared" si="4"/>
        <v>0</v>
      </c>
      <c r="J12" s="6">
        <f t="shared" si="5"/>
        <v>4</v>
      </c>
      <c r="K12" s="6">
        <f t="shared" si="6"/>
        <v>0</v>
      </c>
      <c r="L12" s="6">
        <f t="shared" si="13"/>
        <v>4</v>
      </c>
      <c r="M12" s="6">
        <f>U12+AC12-ABS('PUAN SİL'!D11)</f>
        <v>3</v>
      </c>
      <c r="N12" s="6">
        <f t="shared" si="7"/>
        <v>0</v>
      </c>
      <c r="O12" s="6">
        <f>SUMPRODUCT((FİKSTÜR!D$3:D$57=AYAR!C12)*(FİKSTÜR!E$3:E$57&gt;FİKSTÜR!F$3:F$57))</f>
        <v>0</v>
      </c>
      <c r="P12" s="6">
        <f>SUMPRODUCT((FİKSTÜR!D$3:D$57=AYAR!C12)*(FİKSTÜR!E$3:E$57=FİKSTÜR!F$3:F$57)*(FİKSTÜR!E$3:E$57&lt;&gt;""))</f>
        <v>0</v>
      </c>
      <c r="Q12" s="6">
        <f>SUMPRODUCT((FİKSTÜR!D$3:D$57=AYAR!C12)*(FİKSTÜR!E$3:E$57&lt;FİKSTÜR!F$3:F$57))</f>
        <v>0</v>
      </c>
      <c r="R12" s="6">
        <f>SUMIF(FİKSTÜR!D$3:D$57,AYAR!C12,FİKSTÜR!E$3:E$57)</f>
        <v>0</v>
      </c>
      <c r="S12" s="6">
        <f>SUMIF(FİKSTÜR!D$3:D$57,AYAR!C12,FİKSTÜR!F$3:F$57)</f>
        <v>0</v>
      </c>
      <c r="T12" s="6">
        <f t="shared" si="8"/>
        <v>0</v>
      </c>
      <c r="U12" s="6">
        <f t="shared" si="9"/>
        <v>0</v>
      </c>
      <c r="V12" s="6">
        <f t="shared" si="10"/>
        <v>1</v>
      </c>
      <c r="W12" s="6">
        <f>SUMPRODUCT((FİKSTÜR!G$3:G$57=AYAR!C12)*(FİKSTÜR!E$3:E$57&lt;FİKSTÜR!F$3:F$57))</f>
        <v>1</v>
      </c>
      <c r="X12" s="6">
        <f>SUMPRODUCT((FİKSTÜR!G$3:G$57=AYAR!C12)*(FİKSTÜR!E$3:E$57=FİKSTÜR!F$3:F$57)*(FİKSTÜR!F$3:F$57&lt;&gt;""))</f>
        <v>0</v>
      </c>
      <c r="Y12" s="6">
        <f>SUMPRODUCT((FİKSTÜR!G$3:G$57=AYAR!C12)*(FİKSTÜR!E$3:E$57&gt;FİKSTÜR!F$3:F$57))</f>
        <v>0</v>
      </c>
      <c r="Z12" s="6">
        <f>SUMIF(FİKSTÜR!G$3:G$57,AYAR!C12,FİKSTÜR!F$3:F$57)</f>
        <v>4</v>
      </c>
      <c r="AA12" s="6">
        <f>SUMIF(FİKSTÜR!G$3:G$57,AYAR!C12,FİKSTÜR!E$3:E$57)</f>
        <v>0</v>
      </c>
      <c r="AB12" s="6">
        <f t="shared" si="11"/>
        <v>4</v>
      </c>
      <c r="AC12" s="6">
        <f t="shared" si="12"/>
        <v>3</v>
      </c>
      <c r="AD12" s="6">
        <f t="shared" si="14"/>
        <v>1</v>
      </c>
      <c r="AE12" s="6">
        <f t="shared" si="15"/>
        <v>0</v>
      </c>
      <c r="AF12" s="6">
        <f t="shared" si="16"/>
        <v>0</v>
      </c>
      <c r="AG12" s="6">
        <f t="shared" si="17"/>
        <v>0</v>
      </c>
    </row>
    <row r="13" spans="1:33">
      <c r="B13" s="7">
        <f t="shared" si="0"/>
        <v>7</v>
      </c>
      <c r="C13" s="9" t="str">
        <f>IF(KULÜPLER!D12&lt;&gt;"",KULÜPLER!E12,0)</f>
        <v>ESNAFSPOR</v>
      </c>
      <c r="D13" s="11">
        <f t="shared" si="18"/>
        <v>2</v>
      </c>
      <c r="E13" s="10">
        <f>COUNTIF(FİKSTÜR!D:D,AYAR!C13)+COUNTIF(FİKSTÜR!G:G,AYAR!C13)</f>
        <v>10</v>
      </c>
      <c r="F13" s="6">
        <f t="shared" si="1"/>
        <v>0</v>
      </c>
      <c r="G13" s="6">
        <f t="shared" si="2"/>
        <v>0</v>
      </c>
      <c r="H13" s="6">
        <f t="shared" si="3"/>
        <v>0</v>
      </c>
      <c r="I13" s="6">
        <f t="shared" si="4"/>
        <v>0</v>
      </c>
      <c r="J13" s="6">
        <f t="shared" si="5"/>
        <v>0</v>
      </c>
      <c r="K13" s="6">
        <f t="shared" si="6"/>
        <v>0</v>
      </c>
      <c r="L13" s="6">
        <f t="shared" si="13"/>
        <v>0</v>
      </c>
      <c r="M13" s="6">
        <f>U13+AC13-ABS('PUAN SİL'!D12)</f>
        <v>0</v>
      </c>
      <c r="N13" s="6">
        <f t="shared" si="7"/>
        <v>0</v>
      </c>
      <c r="O13" s="6">
        <f>SUMPRODUCT((FİKSTÜR!D$3:D$57=AYAR!C13)*(FİKSTÜR!E$3:E$57&gt;FİKSTÜR!F$3:F$57))</f>
        <v>0</v>
      </c>
      <c r="P13" s="6">
        <f>SUMPRODUCT((FİKSTÜR!D$3:D$57=AYAR!C13)*(FİKSTÜR!E$3:E$57=FİKSTÜR!F$3:F$57)*(FİKSTÜR!E$3:E$57&lt;&gt;""))</f>
        <v>0</v>
      </c>
      <c r="Q13" s="6">
        <f>SUMPRODUCT((FİKSTÜR!D$3:D$57=AYAR!C13)*(FİKSTÜR!E$3:E$57&lt;FİKSTÜR!F$3:F$57))</f>
        <v>0</v>
      </c>
      <c r="R13" s="6">
        <f>SUMIF(FİKSTÜR!D$3:D$57,AYAR!C13,FİKSTÜR!E$3:E$57)</f>
        <v>0</v>
      </c>
      <c r="S13" s="6">
        <f>SUMIF(FİKSTÜR!D$3:D$57,AYAR!C13,FİKSTÜR!F$3:F$57)</f>
        <v>0</v>
      </c>
      <c r="T13" s="6">
        <f t="shared" si="8"/>
        <v>0</v>
      </c>
      <c r="U13" s="6">
        <f t="shared" si="9"/>
        <v>0</v>
      </c>
      <c r="V13" s="6">
        <f t="shared" si="10"/>
        <v>0</v>
      </c>
      <c r="W13" s="6">
        <f>SUMPRODUCT((FİKSTÜR!G$3:G$57=AYAR!C13)*(FİKSTÜR!E$3:E$57&lt;FİKSTÜR!F$3:F$57))</f>
        <v>0</v>
      </c>
      <c r="X13" s="6">
        <f>SUMPRODUCT((FİKSTÜR!G$3:G$57=AYAR!C13)*(FİKSTÜR!E$3:E$57=FİKSTÜR!F$3:F$57)*(FİKSTÜR!F$3:F$57&lt;&gt;""))</f>
        <v>0</v>
      </c>
      <c r="Y13" s="6">
        <f>SUMPRODUCT((FİKSTÜR!G$3:G$57=AYAR!C13)*(FİKSTÜR!E$3:E$57&gt;FİKSTÜR!F$3:F$57))</f>
        <v>0</v>
      </c>
      <c r="Z13" s="6">
        <f>SUMIF(FİKSTÜR!G$3:G$57,AYAR!C13,FİKSTÜR!F$3:F$57)</f>
        <v>0</v>
      </c>
      <c r="AA13" s="6">
        <f>SUMIF(FİKSTÜR!G$3:G$57,AYAR!C13,FİKSTÜR!E$3:E$57)</f>
        <v>0</v>
      </c>
      <c r="AB13" s="6">
        <f t="shared" si="11"/>
        <v>0</v>
      </c>
      <c r="AC13" s="6">
        <f t="shared" si="12"/>
        <v>0</v>
      </c>
      <c r="AD13" s="6">
        <f t="shared" si="14"/>
        <v>4</v>
      </c>
      <c r="AE13" s="6">
        <f t="shared" si="15"/>
        <v>0</v>
      </c>
      <c r="AF13" s="6">
        <f t="shared" si="16"/>
        <v>0</v>
      </c>
      <c r="AG13" s="6">
        <f t="shared" si="17"/>
        <v>3</v>
      </c>
    </row>
    <row r="14" spans="1:33">
      <c r="B14" s="7">
        <f t="shared" si="0"/>
        <v>8</v>
      </c>
      <c r="C14" s="9" t="str">
        <f>IF(KULÜPLER!D13&lt;&gt;"",KULÜPLER!E13,0)</f>
        <v>KARTALSPOR</v>
      </c>
      <c r="D14" s="11">
        <f t="shared" si="18"/>
        <v>1</v>
      </c>
      <c r="E14" s="10">
        <f>COUNTIF(FİKSTÜR!D:D,AYAR!C14)+COUNTIF(FİKSTÜR!G:G,AYAR!C14)</f>
        <v>10</v>
      </c>
      <c r="F14" s="6">
        <f t="shared" si="1"/>
        <v>0</v>
      </c>
      <c r="G14" s="6">
        <f t="shared" si="2"/>
        <v>0</v>
      </c>
      <c r="H14" s="6">
        <f t="shared" si="3"/>
        <v>0</v>
      </c>
      <c r="I14" s="6">
        <f t="shared" si="4"/>
        <v>0</v>
      </c>
      <c r="J14" s="6">
        <f t="shared" si="5"/>
        <v>0</v>
      </c>
      <c r="K14" s="6">
        <f t="shared" si="6"/>
        <v>0</v>
      </c>
      <c r="L14" s="6">
        <f t="shared" si="13"/>
        <v>0</v>
      </c>
      <c r="M14" s="6">
        <f>U14+AC14-ABS('PUAN SİL'!D13)</f>
        <v>0</v>
      </c>
      <c r="N14" s="6">
        <f t="shared" si="7"/>
        <v>0</v>
      </c>
      <c r="O14" s="6">
        <f>SUMPRODUCT((FİKSTÜR!D$3:D$57=AYAR!C14)*(FİKSTÜR!E$3:E$57&gt;FİKSTÜR!F$3:F$57))</f>
        <v>0</v>
      </c>
      <c r="P14" s="6">
        <f>SUMPRODUCT((FİKSTÜR!D$3:D$57=AYAR!C14)*(FİKSTÜR!E$3:E$57=FİKSTÜR!F$3:F$57)*(FİKSTÜR!E$3:E$57&lt;&gt;""))</f>
        <v>0</v>
      </c>
      <c r="Q14" s="6">
        <f>SUMPRODUCT((FİKSTÜR!D$3:D$57=AYAR!C14)*(FİKSTÜR!E$3:E$57&lt;FİKSTÜR!F$3:F$57))</f>
        <v>0</v>
      </c>
      <c r="R14" s="6">
        <f>SUMIF(FİKSTÜR!D$3:D$57,AYAR!C14,FİKSTÜR!E$3:E$57)</f>
        <v>0</v>
      </c>
      <c r="S14" s="6">
        <f>SUMIF(FİKSTÜR!D$3:D$57,AYAR!C14,FİKSTÜR!F$3:F$57)</f>
        <v>0</v>
      </c>
      <c r="T14" s="6">
        <f t="shared" si="8"/>
        <v>0</v>
      </c>
      <c r="U14" s="6">
        <f t="shared" si="9"/>
        <v>0</v>
      </c>
      <c r="V14" s="6">
        <f t="shared" si="10"/>
        <v>0</v>
      </c>
      <c r="W14" s="6">
        <f>SUMPRODUCT((FİKSTÜR!G$3:G$57=AYAR!C14)*(FİKSTÜR!E$3:E$57&lt;FİKSTÜR!F$3:F$57))</f>
        <v>0</v>
      </c>
      <c r="X14" s="6">
        <f>SUMPRODUCT((FİKSTÜR!G$3:G$57=AYAR!C14)*(FİKSTÜR!E$3:E$57=FİKSTÜR!F$3:F$57)*(FİKSTÜR!F$3:F$57&lt;&gt;""))</f>
        <v>0</v>
      </c>
      <c r="Y14" s="6">
        <f>SUMPRODUCT((FİKSTÜR!G$3:G$57=AYAR!C14)*(FİKSTÜR!E$3:E$57&gt;FİKSTÜR!F$3:F$57))</f>
        <v>0</v>
      </c>
      <c r="Z14" s="6">
        <f>SUMIF(FİKSTÜR!G$3:G$57,AYAR!C14,FİKSTÜR!F$3:F$57)</f>
        <v>0</v>
      </c>
      <c r="AA14" s="6">
        <f>SUMIF(FİKSTÜR!G$3:G$57,AYAR!C14,FİKSTÜR!E$3:E$57)</f>
        <v>0</v>
      </c>
      <c r="AB14" s="6">
        <f t="shared" si="11"/>
        <v>0</v>
      </c>
      <c r="AC14" s="6">
        <f t="shared" si="12"/>
        <v>0</v>
      </c>
      <c r="AD14" s="6">
        <f t="shared" si="14"/>
        <v>4</v>
      </c>
      <c r="AE14" s="6">
        <f t="shared" si="15"/>
        <v>0</v>
      </c>
      <c r="AF14" s="6">
        <f t="shared" si="16"/>
        <v>0</v>
      </c>
      <c r="AG14" s="6">
        <f t="shared" si="17"/>
        <v>4</v>
      </c>
    </row>
    <row r="15" spans="1:33">
      <c r="B15" s="7">
        <f t="shared" si="0"/>
        <v>12</v>
      </c>
      <c r="C15" s="9">
        <f>IF(KULÜPLER!D14&lt;&gt;"",KULÜPLER!E14,0)</f>
        <v>0</v>
      </c>
      <c r="D15" s="11">
        <f t="shared" si="18"/>
        <v>0</v>
      </c>
      <c r="E15" s="10">
        <f>COUNTIF(FİKSTÜR!D:D,AYAR!C15)+COUNTIF(FİKSTÜR!G:G,AYAR!C15)</f>
        <v>0</v>
      </c>
      <c r="F15" s="6">
        <f t="shared" si="1"/>
        <v>0</v>
      </c>
      <c r="G15" s="6">
        <f t="shared" si="2"/>
        <v>0</v>
      </c>
      <c r="H15" s="6">
        <f t="shared" si="3"/>
        <v>0</v>
      </c>
      <c r="I15" s="6">
        <f t="shared" si="4"/>
        <v>0</v>
      </c>
      <c r="J15" s="6">
        <f t="shared" si="5"/>
        <v>0</v>
      </c>
      <c r="K15" s="6">
        <f t="shared" si="6"/>
        <v>0</v>
      </c>
      <c r="L15" s="6">
        <f t="shared" si="13"/>
        <v>-100</v>
      </c>
      <c r="M15" s="6">
        <f>U15+AC15-ABS('PUAN SİL'!D14)</f>
        <v>0</v>
      </c>
      <c r="N15" s="6">
        <f t="shared" si="7"/>
        <v>0</v>
      </c>
      <c r="O15" s="6">
        <f>SUMPRODUCT((FİKSTÜR!D$3:D$57=AYAR!C15)*(FİKSTÜR!E$3:E$57&gt;FİKSTÜR!F$3:F$57))</f>
        <v>0</v>
      </c>
      <c r="P15" s="6">
        <f>SUMPRODUCT((FİKSTÜR!D$3:D$57=AYAR!C15)*(FİKSTÜR!E$3:E$57=FİKSTÜR!F$3:F$57)*(FİKSTÜR!E$3:E$57&lt;&gt;""))</f>
        <v>0</v>
      </c>
      <c r="Q15" s="6">
        <f>SUMPRODUCT((FİKSTÜR!D$3:D$57=AYAR!C15)*(FİKSTÜR!E$3:E$57&lt;FİKSTÜR!F$3:F$57))</f>
        <v>0</v>
      </c>
      <c r="R15" s="6">
        <f>SUMIF(FİKSTÜR!D$3:D$57,AYAR!C15,FİKSTÜR!E$3:E$57)</f>
        <v>0</v>
      </c>
      <c r="S15" s="6">
        <f>SUMIF(FİKSTÜR!D$3:D$57,AYAR!C15,FİKSTÜR!F$3:F$57)</f>
        <v>0</v>
      </c>
      <c r="T15" s="6">
        <f t="shared" si="8"/>
        <v>0</v>
      </c>
      <c r="U15" s="6">
        <f t="shared" si="9"/>
        <v>0</v>
      </c>
      <c r="V15" s="6">
        <f t="shared" si="10"/>
        <v>0</v>
      </c>
      <c r="W15" s="6">
        <f>SUMPRODUCT((FİKSTÜR!G$3:G$57=AYAR!C15)*(FİKSTÜR!E$3:E$57&lt;FİKSTÜR!F$3:F$57))</f>
        <v>0</v>
      </c>
      <c r="X15" s="6">
        <f>SUMPRODUCT((FİKSTÜR!G$3:G$57=AYAR!C15)*(FİKSTÜR!E$3:E$57=FİKSTÜR!F$3:F$57)*(FİKSTÜR!F$3:F$57&lt;&gt;""))</f>
        <v>0</v>
      </c>
      <c r="Y15" s="6">
        <f>SUMPRODUCT((FİKSTÜR!G$3:G$57=AYAR!C15)*(FİKSTÜR!E$3:E$57&gt;FİKSTÜR!F$3:F$57))</f>
        <v>0</v>
      </c>
      <c r="Z15" s="6">
        <f>SUMIF(FİKSTÜR!G$3:G$57,AYAR!C15,FİKSTÜR!F$3:F$57)</f>
        <v>0</v>
      </c>
      <c r="AA15" s="6">
        <f>SUMIF(FİKSTÜR!G$3:G$57,AYAR!C15,FİKSTÜR!E$3:E$57)</f>
        <v>0</v>
      </c>
      <c r="AB15" s="6">
        <f t="shared" si="11"/>
        <v>0</v>
      </c>
      <c r="AC15" s="6">
        <f t="shared" si="12"/>
        <v>0</v>
      </c>
      <c r="AD15" s="6">
        <f t="shared" si="14"/>
        <v>4</v>
      </c>
      <c r="AE15" s="6">
        <f t="shared" si="15"/>
        <v>8</v>
      </c>
      <c r="AF15" s="6">
        <f t="shared" si="16"/>
        <v>0</v>
      </c>
      <c r="AG15" s="6">
        <f t="shared" si="17"/>
        <v>0</v>
      </c>
    </row>
    <row r="16" spans="1:33">
      <c r="B16" s="7">
        <f t="shared" si="0"/>
        <v>13</v>
      </c>
      <c r="C16" s="9">
        <f>IF(KULÜPLER!D15&lt;&gt;"",KULÜPLER!E15,0)</f>
        <v>0</v>
      </c>
      <c r="D16" s="11">
        <f t="shared" si="18"/>
        <v>-1</v>
      </c>
      <c r="E16" s="10">
        <f>COUNTIF(FİKSTÜR!D:D,AYAR!C16)+COUNTIF(FİKSTÜR!G:G,AYAR!C16)</f>
        <v>0</v>
      </c>
      <c r="F16" s="6">
        <f t="shared" si="1"/>
        <v>0</v>
      </c>
      <c r="G16" s="6">
        <f t="shared" si="2"/>
        <v>0</v>
      </c>
      <c r="H16" s="6">
        <f t="shared" si="3"/>
        <v>0</v>
      </c>
      <c r="I16" s="6">
        <f t="shared" si="4"/>
        <v>0</v>
      </c>
      <c r="J16" s="6">
        <f t="shared" si="5"/>
        <v>0</v>
      </c>
      <c r="K16" s="6">
        <f t="shared" si="6"/>
        <v>0</v>
      </c>
      <c r="L16" s="6">
        <f t="shared" si="13"/>
        <v>-100</v>
      </c>
      <c r="M16" s="6">
        <f>U16+AC16-ABS('PUAN SİL'!D15)</f>
        <v>0</v>
      </c>
      <c r="N16" s="6">
        <f t="shared" si="7"/>
        <v>0</v>
      </c>
      <c r="O16" s="6">
        <f>SUMPRODUCT((FİKSTÜR!D$3:D$57=AYAR!C16)*(FİKSTÜR!E$3:E$57&gt;FİKSTÜR!F$3:F$57))</f>
        <v>0</v>
      </c>
      <c r="P16" s="6">
        <f>SUMPRODUCT((FİKSTÜR!D$3:D$57=AYAR!C16)*(FİKSTÜR!E$3:E$57=FİKSTÜR!F$3:F$57)*(FİKSTÜR!E$3:E$57&lt;&gt;""))</f>
        <v>0</v>
      </c>
      <c r="Q16" s="6">
        <f>SUMPRODUCT((FİKSTÜR!D$3:D$57=AYAR!C16)*(FİKSTÜR!E$3:E$57&lt;FİKSTÜR!F$3:F$57))</f>
        <v>0</v>
      </c>
      <c r="R16" s="6">
        <f>SUMIF(FİKSTÜR!D$3:D$57,AYAR!C16,FİKSTÜR!E$3:E$57)</f>
        <v>0</v>
      </c>
      <c r="S16" s="6">
        <f>SUMIF(FİKSTÜR!D$3:D$57,AYAR!C16,FİKSTÜR!F$3:F$57)</f>
        <v>0</v>
      </c>
      <c r="T16" s="6">
        <f t="shared" si="8"/>
        <v>0</v>
      </c>
      <c r="U16" s="6">
        <f t="shared" si="9"/>
        <v>0</v>
      </c>
      <c r="V16" s="6">
        <f t="shared" si="10"/>
        <v>0</v>
      </c>
      <c r="W16" s="6">
        <f>SUMPRODUCT((FİKSTÜR!G$3:G$57=AYAR!C16)*(FİKSTÜR!E$3:E$57&lt;FİKSTÜR!F$3:F$57))</f>
        <v>0</v>
      </c>
      <c r="X16" s="6">
        <f>SUMPRODUCT((FİKSTÜR!G$3:G$57=AYAR!C16)*(FİKSTÜR!E$3:E$57=FİKSTÜR!F$3:F$57)*(FİKSTÜR!F$3:F$57&lt;&gt;""))</f>
        <v>0</v>
      </c>
      <c r="Y16" s="6">
        <f>SUMPRODUCT((FİKSTÜR!G$3:G$57=AYAR!C16)*(FİKSTÜR!E$3:E$57&gt;FİKSTÜR!F$3:F$57))</f>
        <v>0</v>
      </c>
      <c r="Z16" s="6">
        <f>SUMIF(FİKSTÜR!G$3:G$57,AYAR!C16,FİKSTÜR!F$3:F$57)</f>
        <v>0</v>
      </c>
      <c r="AA16" s="6">
        <f>SUMIF(FİKSTÜR!G$3:G$57,AYAR!C16,FİKSTÜR!E$3:E$57)</f>
        <v>0</v>
      </c>
      <c r="AB16" s="6">
        <f t="shared" si="11"/>
        <v>0</v>
      </c>
      <c r="AC16" s="6">
        <f t="shared" si="12"/>
        <v>0</v>
      </c>
      <c r="AD16" s="6">
        <f t="shared" si="14"/>
        <v>4</v>
      </c>
      <c r="AE16" s="6">
        <f t="shared" si="15"/>
        <v>8</v>
      </c>
      <c r="AF16" s="6">
        <f t="shared" si="16"/>
        <v>0</v>
      </c>
      <c r="AG16" s="6">
        <f t="shared" si="17"/>
        <v>1</v>
      </c>
    </row>
    <row r="17" spans="2:33">
      <c r="B17" s="7">
        <f t="shared" si="0"/>
        <v>14</v>
      </c>
      <c r="C17" s="9">
        <f>IF(KULÜPLER!D16&lt;&gt;"",KULÜPLER!E16,0)</f>
        <v>0</v>
      </c>
      <c r="D17" s="11">
        <f t="shared" si="18"/>
        <v>-2</v>
      </c>
      <c r="E17" s="10">
        <f>COUNTIF(FİKSTÜR!D:D,AYAR!C17)+COUNTIF(FİKSTÜR!G:G,AYAR!C17)</f>
        <v>0</v>
      </c>
      <c r="F17" s="6">
        <f t="shared" si="1"/>
        <v>0</v>
      </c>
      <c r="G17" s="6">
        <f t="shared" si="2"/>
        <v>0</v>
      </c>
      <c r="H17" s="6">
        <f t="shared" si="3"/>
        <v>0</v>
      </c>
      <c r="I17" s="6">
        <f t="shared" si="4"/>
        <v>0</v>
      </c>
      <c r="J17" s="6">
        <f t="shared" si="5"/>
        <v>0</v>
      </c>
      <c r="K17" s="6">
        <f t="shared" si="6"/>
        <v>0</v>
      </c>
      <c r="L17" s="6">
        <f t="shared" si="13"/>
        <v>-100</v>
      </c>
      <c r="M17" s="6">
        <f>U17+AC17-ABS('PUAN SİL'!D16)</f>
        <v>0</v>
      </c>
      <c r="N17" s="6">
        <f t="shared" si="7"/>
        <v>0</v>
      </c>
      <c r="O17" s="6">
        <f>SUMPRODUCT((FİKSTÜR!D$3:D$57=AYAR!C17)*(FİKSTÜR!E$3:E$57&gt;FİKSTÜR!F$3:F$57))</f>
        <v>0</v>
      </c>
      <c r="P17" s="6">
        <f>SUMPRODUCT((FİKSTÜR!D$3:D$57=AYAR!C17)*(FİKSTÜR!E$3:E$57=FİKSTÜR!F$3:F$57)*(FİKSTÜR!E$3:E$57&lt;&gt;""))</f>
        <v>0</v>
      </c>
      <c r="Q17" s="6">
        <f>SUMPRODUCT((FİKSTÜR!D$3:D$57=AYAR!C17)*(FİKSTÜR!E$3:E$57&lt;FİKSTÜR!F$3:F$57))</f>
        <v>0</v>
      </c>
      <c r="R17" s="6">
        <f>SUMIF(FİKSTÜR!D$3:D$57,AYAR!C17,FİKSTÜR!E$3:E$57)</f>
        <v>0</v>
      </c>
      <c r="S17" s="6">
        <f>SUMIF(FİKSTÜR!D$3:D$57,AYAR!C17,FİKSTÜR!F$3:F$57)</f>
        <v>0</v>
      </c>
      <c r="T17" s="6">
        <f t="shared" si="8"/>
        <v>0</v>
      </c>
      <c r="U17" s="6">
        <f t="shared" si="9"/>
        <v>0</v>
      </c>
      <c r="V17" s="6">
        <f t="shared" si="10"/>
        <v>0</v>
      </c>
      <c r="W17" s="6">
        <f>SUMPRODUCT((FİKSTÜR!G$3:G$57=AYAR!C17)*(FİKSTÜR!E$3:E$57&lt;FİKSTÜR!F$3:F$57))</f>
        <v>0</v>
      </c>
      <c r="X17" s="6">
        <f>SUMPRODUCT((FİKSTÜR!G$3:G$57=AYAR!C17)*(FİKSTÜR!E$3:E$57=FİKSTÜR!F$3:F$57)*(FİKSTÜR!F$3:F$57&lt;&gt;""))</f>
        <v>0</v>
      </c>
      <c r="Y17" s="6">
        <f>SUMPRODUCT((FİKSTÜR!G$3:G$57=AYAR!C17)*(FİKSTÜR!E$3:E$57&gt;FİKSTÜR!F$3:F$57))</f>
        <v>0</v>
      </c>
      <c r="Z17" s="6">
        <f>SUMIF(FİKSTÜR!G$3:G$57,AYAR!C17,FİKSTÜR!F$3:F$57)</f>
        <v>0</v>
      </c>
      <c r="AA17" s="6">
        <f>SUMIF(FİKSTÜR!G$3:G$57,AYAR!C17,FİKSTÜR!E$3:E$57)</f>
        <v>0</v>
      </c>
      <c r="AB17" s="6">
        <f t="shared" si="11"/>
        <v>0</v>
      </c>
      <c r="AC17" s="6">
        <f t="shared" si="12"/>
        <v>0</v>
      </c>
      <c r="AD17" s="6">
        <f t="shared" si="14"/>
        <v>4</v>
      </c>
      <c r="AE17" s="6">
        <f t="shared" si="15"/>
        <v>8</v>
      </c>
      <c r="AF17" s="6">
        <f t="shared" si="16"/>
        <v>0</v>
      </c>
      <c r="AG17" s="6">
        <f t="shared" si="17"/>
        <v>2</v>
      </c>
    </row>
    <row r="18" spans="2:33">
      <c r="B18" s="7">
        <f t="shared" si="0"/>
        <v>15</v>
      </c>
      <c r="C18" s="9">
        <f>IF(KULÜPLER!D17&lt;&gt;"",KULÜPLER!E17,0)</f>
        <v>0</v>
      </c>
      <c r="D18" s="11">
        <f t="shared" si="18"/>
        <v>-3</v>
      </c>
      <c r="E18" s="10">
        <f>COUNTIF(FİKSTÜR!D:D,AYAR!C18)+COUNTIF(FİKSTÜR!G:G,AYAR!C18)</f>
        <v>0</v>
      </c>
      <c r="F18" s="6">
        <f t="shared" si="1"/>
        <v>0</v>
      </c>
      <c r="G18" s="6">
        <f t="shared" si="2"/>
        <v>0</v>
      </c>
      <c r="H18" s="6">
        <f t="shared" si="3"/>
        <v>0</v>
      </c>
      <c r="I18" s="6">
        <f t="shared" si="4"/>
        <v>0</v>
      </c>
      <c r="J18" s="6">
        <f t="shared" si="5"/>
        <v>0</v>
      </c>
      <c r="K18" s="6">
        <f t="shared" si="6"/>
        <v>0</v>
      </c>
      <c r="L18" s="6">
        <f t="shared" si="13"/>
        <v>-100</v>
      </c>
      <c r="M18" s="6">
        <f>U18+AC18-ABS('PUAN SİL'!D17)</f>
        <v>0</v>
      </c>
      <c r="N18" s="6">
        <f t="shared" si="7"/>
        <v>0</v>
      </c>
      <c r="O18" s="6">
        <f>SUMPRODUCT((FİKSTÜR!D$3:D$57=AYAR!C18)*(FİKSTÜR!E$3:E$57&gt;FİKSTÜR!F$3:F$57))</f>
        <v>0</v>
      </c>
      <c r="P18" s="6">
        <f>SUMPRODUCT((FİKSTÜR!D$3:D$57=AYAR!C18)*(FİKSTÜR!E$3:E$57=FİKSTÜR!F$3:F$57)*(FİKSTÜR!E$3:E$57&lt;&gt;""))</f>
        <v>0</v>
      </c>
      <c r="Q18" s="6">
        <f>SUMPRODUCT((FİKSTÜR!D$3:D$57=AYAR!C18)*(FİKSTÜR!E$3:E$57&lt;FİKSTÜR!F$3:F$57))</f>
        <v>0</v>
      </c>
      <c r="R18" s="6">
        <f>SUMIF(FİKSTÜR!D$3:D$57,AYAR!C18,FİKSTÜR!E$3:E$57)</f>
        <v>0</v>
      </c>
      <c r="S18" s="6">
        <f>SUMIF(FİKSTÜR!D$3:D$57,AYAR!C18,FİKSTÜR!F$3:F$57)</f>
        <v>0</v>
      </c>
      <c r="T18" s="6">
        <f t="shared" si="8"/>
        <v>0</v>
      </c>
      <c r="U18" s="6">
        <f t="shared" si="9"/>
        <v>0</v>
      </c>
      <c r="V18" s="6">
        <f t="shared" si="10"/>
        <v>0</v>
      </c>
      <c r="W18" s="6">
        <f>SUMPRODUCT((FİKSTÜR!G$3:G$57=AYAR!C18)*(FİKSTÜR!E$3:E$57&lt;FİKSTÜR!F$3:F$57))</f>
        <v>0</v>
      </c>
      <c r="X18" s="6">
        <f>SUMPRODUCT((FİKSTÜR!G$3:G$57=AYAR!C18)*(FİKSTÜR!E$3:E$57=FİKSTÜR!F$3:F$57)*(FİKSTÜR!F$3:F$57&lt;&gt;""))</f>
        <v>0</v>
      </c>
      <c r="Y18" s="6">
        <f>SUMPRODUCT((FİKSTÜR!G$3:G$57=AYAR!C18)*(FİKSTÜR!E$3:E$57&gt;FİKSTÜR!F$3:F$57))</f>
        <v>0</v>
      </c>
      <c r="Z18" s="6">
        <f>SUMIF(FİKSTÜR!G$3:G$57,AYAR!C18,FİKSTÜR!F$3:F$57)</f>
        <v>0</v>
      </c>
      <c r="AA18" s="6">
        <f>SUMIF(FİKSTÜR!G$3:G$57,AYAR!C18,FİKSTÜR!E$3:E$57)</f>
        <v>0</v>
      </c>
      <c r="AB18" s="6">
        <f t="shared" si="11"/>
        <v>0</v>
      </c>
      <c r="AC18" s="6">
        <f t="shared" si="12"/>
        <v>0</v>
      </c>
      <c r="AD18" s="6">
        <f t="shared" si="14"/>
        <v>4</v>
      </c>
      <c r="AE18" s="6">
        <f t="shared" si="15"/>
        <v>8</v>
      </c>
      <c r="AF18" s="6">
        <f t="shared" si="16"/>
        <v>0</v>
      </c>
      <c r="AG18" s="6">
        <f t="shared" si="17"/>
        <v>3</v>
      </c>
    </row>
    <row r="19" spans="2:33">
      <c r="B19" s="7">
        <f t="shared" si="0"/>
        <v>16</v>
      </c>
      <c r="C19" s="9">
        <f>IF(KULÜPLER!D18&lt;&gt;"",KULÜPLER!E18,0)</f>
        <v>0</v>
      </c>
      <c r="D19" s="11">
        <f t="shared" si="18"/>
        <v>-4</v>
      </c>
      <c r="E19" s="10">
        <f>COUNTIF(FİKSTÜR!D:D,AYAR!C19)+COUNTIF(FİKSTÜR!G:G,AYAR!C19)</f>
        <v>0</v>
      </c>
      <c r="F19" s="6">
        <f t="shared" si="1"/>
        <v>0</v>
      </c>
      <c r="G19" s="6">
        <f t="shared" si="2"/>
        <v>0</v>
      </c>
      <c r="H19" s="6">
        <f t="shared" si="3"/>
        <v>0</v>
      </c>
      <c r="I19" s="6">
        <f t="shared" si="4"/>
        <v>0</v>
      </c>
      <c r="J19" s="6">
        <f t="shared" si="5"/>
        <v>0</v>
      </c>
      <c r="K19" s="6">
        <f t="shared" si="6"/>
        <v>0</v>
      </c>
      <c r="L19" s="6">
        <f t="shared" si="13"/>
        <v>-100</v>
      </c>
      <c r="M19" s="6">
        <f>U19+AC19-ABS('PUAN SİL'!D18)</f>
        <v>0</v>
      </c>
      <c r="N19" s="6">
        <f t="shared" si="7"/>
        <v>0</v>
      </c>
      <c r="O19" s="6">
        <f>SUMPRODUCT((FİKSTÜR!D$3:D$57=AYAR!C19)*(FİKSTÜR!E$3:E$57&gt;FİKSTÜR!F$3:F$57))</f>
        <v>0</v>
      </c>
      <c r="P19" s="6">
        <f>SUMPRODUCT((FİKSTÜR!D$3:D$57=AYAR!C19)*(FİKSTÜR!E$3:E$57=FİKSTÜR!F$3:F$57)*(FİKSTÜR!E$3:E$57&lt;&gt;""))</f>
        <v>0</v>
      </c>
      <c r="Q19" s="6">
        <f>SUMPRODUCT((FİKSTÜR!D$3:D$57=AYAR!C19)*(FİKSTÜR!E$3:E$57&lt;FİKSTÜR!F$3:F$57))</f>
        <v>0</v>
      </c>
      <c r="R19" s="6">
        <f>SUMIF(FİKSTÜR!D$3:D$57,AYAR!C19,FİKSTÜR!E$3:E$57)</f>
        <v>0</v>
      </c>
      <c r="S19" s="6">
        <f>SUMIF(FİKSTÜR!D$3:D$57,AYAR!C19,FİKSTÜR!F$3:F$57)</f>
        <v>0</v>
      </c>
      <c r="T19" s="6">
        <f t="shared" si="8"/>
        <v>0</v>
      </c>
      <c r="U19" s="6">
        <f t="shared" si="9"/>
        <v>0</v>
      </c>
      <c r="V19" s="6">
        <f t="shared" si="10"/>
        <v>0</v>
      </c>
      <c r="W19" s="6">
        <f>SUMPRODUCT((FİKSTÜR!G$3:G$57=AYAR!C19)*(FİKSTÜR!E$3:E$57&lt;FİKSTÜR!F$3:F$57))</f>
        <v>0</v>
      </c>
      <c r="X19" s="6">
        <f>SUMPRODUCT((FİKSTÜR!G$3:G$57=AYAR!C19)*(FİKSTÜR!E$3:E$57=FİKSTÜR!F$3:F$57)*(FİKSTÜR!F$3:F$57&lt;&gt;""))</f>
        <v>0</v>
      </c>
      <c r="Y19" s="6">
        <f>SUMPRODUCT((FİKSTÜR!G$3:G$57=AYAR!C19)*(FİKSTÜR!E$3:E$57&gt;FİKSTÜR!F$3:F$57))</f>
        <v>0</v>
      </c>
      <c r="Z19" s="6">
        <f>SUMIF(FİKSTÜR!G$3:G$57,AYAR!C19,FİKSTÜR!F$3:F$57)</f>
        <v>0</v>
      </c>
      <c r="AA19" s="6">
        <f>SUMIF(FİKSTÜR!G$3:G$57,AYAR!C19,FİKSTÜR!E$3:E$57)</f>
        <v>0</v>
      </c>
      <c r="AB19" s="6">
        <f t="shared" si="11"/>
        <v>0</v>
      </c>
      <c r="AC19" s="6">
        <f t="shared" si="12"/>
        <v>0</v>
      </c>
      <c r="AD19" s="6">
        <f t="shared" si="14"/>
        <v>4</v>
      </c>
      <c r="AE19" s="6">
        <f t="shared" si="15"/>
        <v>8</v>
      </c>
      <c r="AF19" s="6">
        <f t="shared" si="16"/>
        <v>0</v>
      </c>
      <c r="AG19" s="6">
        <f t="shared" si="17"/>
        <v>4</v>
      </c>
    </row>
    <row r="20" spans="2:33">
      <c r="B20" s="7">
        <f t="shared" si="0"/>
        <v>17</v>
      </c>
      <c r="C20" s="9">
        <f>IF(KULÜPLER!D19&lt;&gt;"",KULÜPLER!E19,0)</f>
        <v>0</v>
      </c>
      <c r="D20" s="11">
        <f t="shared" si="18"/>
        <v>-5</v>
      </c>
      <c r="E20" s="10">
        <f>COUNTIF(FİKSTÜR!D:D,AYAR!C20)+COUNTIF(FİKSTÜR!G:G,AYAR!C20)</f>
        <v>0</v>
      </c>
      <c r="F20" s="6">
        <f t="shared" si="1"/>
        <v>0</v>
      </c>
      <c r="G20" s="6">
        <f t="shared" si="2"/>
        <v>0</v>
      </c>
      <c r="H20" s="6">
        <f t="shared" si="3"/>
        <v>0</v>
      </c>
      <c r="I20" s="6">
        <f t="shared" si="4"/>
        <v>0</v>
      </c>
      <c r="J20" s="6">
        <f t="shared" si="5"/>
        <v>0</v>
      </c>
      <c r="K20" s="6">
        <f t="shared" si="6"/>
        <v>0</v>
      </c>
      <c r="L20" s="6">
        <f t="shared" si="13"/>
        <v>-100</v>
      </c>
      <c r="M20" s="6">
        <f>U20+AC20-ABS('PUAN SİL'!D19)</f>
        <v>0</v>
      </c>
      <c r="N20" s="6">
        <f t="shared" si="7"/>
        <v>0</v>
      </c>
      <c r="O20" s="6">
        <f>SUMPRODUCT((FİKSTÜR!D$3:D$57=AYAR!C20)*(FİKSTÜR!E$3:E$57&gt;FİKSTÜR!F$3:F$57))</f>
        <v>0</v>
      </c>
      <c r="P20" s="6">
        <f>SUMPRODUCT((FİKSTÜR!D$3:D$57=AYAR!C20)*(FİKSTÜR!E$3:E$57=FİKSTÜR!F$3:F$57)*(FİKSTÜR!E$3:E$57&lt;&gt;""))</f>
        <v>0</v>
      </c>
      <c r="Q20" s="6">
        <f>SUMPRODUCT((FİKSTÜR!D$3:D$57=AYAR!C20)*(FİKSTÜR!E$3:E$57&lt;FİKSTÜR!F$3:F$57))</f>
        <v>0</v>
      </c>
      <c r="R20" s="6">
        <f>SUMIF(FİKSTÜR!D$3:D$57,AYAR!C20,FİKSTÜR!E$3:E$57)</f>
        <v>0</v>
      </c>
      <c r="S20" s="6">
        <f>SUMIF(FİKSTÜR!D$3:D$57,AYAR!C20,FİKSTÜR!F$3:F$57)</f>
        <v>0</v>
      </c>
      <c r="T20" s="6">
        <f t="shared" si="8"/>
        <v>0</v>
      </c>
      <c r="U20" s="6">
        <f t="shared" si="9"/>
        <v>0</v>
      </c>
      <c r="V20" s="6">
        <f t="shared" si="10"/>
        <v>0</v>
      </c>
      <c r="W20" s="6">
        <f>SUMPRODUCT((FİKSTÜR!G$3:G$57=AYAR!C20)*(FİKSTÜR!E$3:E$57&lt;FİKSTÜR!F$3:F$57))</f>
        <v>0</v>
      </c>
      <c r="X20" s="6">
        <f>SUMPRODUCT((FİKSTÜR!G$3:G$57=AYAR!C20)*(FİKSTÜR!E$3:E$57=FİKSTÜR!F$3:F$57)*(FİKSTÜR!F$3:F$57&lt;&gt;""))</f>
        <v>0</v>
      </c>
      <c r="Y20" s="6">
        <f>SUMPRODUCT((FİKSTÜR!G$3:G$57=AYAR!C20)*(FİKSTÜR!E$3:E$57&gt;FİKSTÜR!F$3:F$57))</f>
        <v>0</v>
      </c>
      <c r="Z20" s="6">
        <f>SUMIF(FİKSTÜR!G$3:G$57,AYAR!C20,FİKSTÜR!F$3:F$57)</f>
        <v>0</v>
      </c>
      <c r="AA20" s="6">
        <f>SUMIF(FİKSTÜR!G$3:G$57,AYAR!C20,FİKSTÜR!E$3:E$57)</f>
        <v>0</v>
      </c>
      <c r="AB20" s="6">
        <f t="shared" si="11"/>
        <v>0</v>
      </c>
      <c r="AC20" s="6">
        <f t="shared" si="12"/>
        <v>0</v>
      </c>
      <c r="AD20" s="6">
        <f t="shared" si="14"/>
        <v>4</v>
      </c>
      <c r="AE20" s="6">
        <f t="shared" si="15"/>
        <v>8</v>
      </c>
      <c r="AF20" s="6">
        <f t="shared" si="16"/>
        <v>0</v>
      </c>
      <c r="AG20" s="6">
        <f t="shared" si="17"/>
        <v>5</v>
      </c>
    </row>
    <row r="21" spans="2:33">
      <c r="B21" s="7">
        <f t="shared" si="0"/>
        <v>18</v>
      </c>
      <c r="C21" s="9">
        <f>IF(KULÜPLER!D20&lt;&gt;"",KULÜPLER!E20,0)</f>
        <v>0</v>
      </c>
      <c r="D21" s="11">
        <f t="shared" si="18"/>
        <v>-6</v>
      </c>
      <c r="E21" s="10">
        <f>COUNTIF(FİKSTÜR!D:D,AYAR!C21)+COUNTIF(FİKSTÜR!G:G,AYAR!C21)</f>
        <v>0</v>
      </c>
      <c r="F21" s="6">
        <f t="shared" si="1"/>
        <v>0</v>
      </c>
      <c r="G21" s="6">
        <f t="shared" si="2"/>
        <v>0</v>
      </c>
      <c r="H21" s="6">
        <f t="shared" si="3"/>
        <v>0</v>
      </c>
      <c r="I21" s="6">
        <f t="shared" si="4"/>
        <v>0</v>
      </c>
      <c r="J21" s="6">
        <f t="shared" si="5"/>
        <v>0</v>
      </c>
      <c r="K21" s="6">
        <f t="shared" si="6"/>
        <v>0</v>
      </c>
      <c r="L21" s="6">
        <f t="shared" si="13"/>
        <v>-100</v>
      </c>
      <c r="M21" s="6">
        <f>U21+AC21-ABS('PUAN SİL'!D20)</f>
        <v>0</v>
      </c>
      <c r="N21" s="6">
        <f t="shared" si="7"/>
        <v>0</v>
      </c>
      <c r="O21" s="6">
        <f>SUMPRODUCT((FİKSTÜR!D$3:D$57=AYAR!C21)*(FİKSTÜR!E$3:E$57&gt;FİKSTÜR!F$3:F$57))</f>
        <v>0</v>
      </c>
      <c r="P21" s="6">
        <f>SUMPRODUCT((FİKSTÜR!D$3:D$57=AYAR!C21)*(FİKSTÜR!E$3:E$57=FİKSTÜR!F$3:F$57)*(FİKSTÜR!E$3:E$57&lt;&gt;""))</f>
        <v>0</v>
      </c>
      <c r="Q21" s="6">
        <f>SUMPRODUCT((FİKSTÜR!D$3:D$57=AYAR!C21)*(FİKSTÜR!E$3:E$57&lt;FİKSTÜR!F$3:F$57))</f>
        <v>0</v>
      </c>
      <c r="R21" s="6">
        <f>SUMIF(FİKSTÜR!D$3:D$57,AYAR!C21,FİKSTÜR!E$3:E$57)</f>
        <v>0</v>
      </c>
      <c r="S21" s="6">
        <f>SUMIF(FİKSTÜR!D$3:D$57,AYAR!C21,FİKSTÜR!F$3:F$57)</f>
        <v>0</v>
      </c>
      <c r="T21" s="6">
        <f t="shared" si="8"/>
        <v>0</v>
      </c>
      <c r="U21" s="6">
        <f t="shared" si="9"/>
        <v>0</v>
      </c>
      <c r="V21" s="6">
        <f t="shared" si="10"/>
        <v>0</v>
      </c>
      <c r="W21" s="6">
        <f>SUMPRODUCT((FİKSTÜR!G$3:G$57=AYAR!C21)*(FİKSTÜR!E$3:E$57&lt;FİKSTÜR!F$3:F$57))</f>
        <v>0</v>
      </c>
      <c r="X21" s="6">
        <f>SUMPRODUCT((FİKSTÜR!G$3:G$57=AYAR!C21)*(FİKSTÜR!E$3:E$57=FİKSTÜR!F$3:F$57)*(FİKSTÜR!F$3:F$57&lt;&gt;""))</f>
        <v>0</v>
      </c>
      <c r="Y21" s="6">
        <f>SUMPRODUCT((FİKSTÜR!G$3:G$57=AYAR!C21)*(FİKSTÜR!E$3:E$57&gt;FİKSTÜR!F$3:F$57))</f>
        <v>0</v>
      </c>
      <c r="Z21" s="6">
        <f>SUMIF(FİKSTÜR!G$3:G$57,AYAR!C21,FİKSTÜR!F$3:F$57)</f>
        <v>0</v>
      </c>
      <c r="AA21" s="6">
        <f>SUMIF(FİKSTÜR!G$3:G$57,AYAR!C21,FİKSTÜR!E$3:E$57)</f>
        <v>0</v>
      </c>
      <c r="AB21" s="6">
        <f t="shared" si="11"/>
        <v>0</v>
      </c>
      <c r="AC21" s="6">
        <f t="shared" si="12"/>
        <v>0</v>
      </c>
      <c r="AD21" s="6">
        <f t="shared" si="14"/>
        <v>4</v>
      </c>
      <c r="AE21" s="6">
        <f t="shared" si="15"/>
        <v>8</v>
      </c>
      <c r="AF21" s="6">
        <f t="shared" si="16"/>
        <v>0</v>
      </c>
      <c r="AG21" s="6">
        <f t="shared" si="17"/>
        <v>6</v>
      </c>
    </row>
    <row r="22" spans="2:33">
      <c r="B22" s="7">
        <f t="shared" si="0"/>
        <v>19</v>
      </c>
      <c r="C22" s="9">
        <f>IF(KULÜPLER!D21&lt;&gt;"",KULÜPLER!E21,0)</f>
        <v>0</v>
      </c>
      <c r="D22" s="11">
        <f t="shared" si="18"/>
        <v>-7</v>
      </c>
      <c r="E22" s="10">
        <f>COUNTIF(FİKSTÜR!D:D,AYAR!C22)+COUNTIF(FİKSTÜR!G:G,AYAR!C22)</f>
        <v>0</v>
      </c>
      <c r="F22" s="6">
        <f t="shared" si="1"/>
        <v>0</v>
      </c>
      <c r="G22" s="6">
        <f t="shared" si="2"/>
        <v>0</v>
      </c>
      <c r="H22" s="6">
        <f t="shared" si="3"/>
        <v>0</v>
      </c>
      <c r="I22" s="6">
        <f t="shared" si="4"/>
        <v>0</v>
      </c>
      <c r="J22" s="6">
        <f t="shared" si="5"/>
        <v>0</v>
      </c>
      <c r="K22" s="6">
        <f t="shared" si="6"/>
        <v>0</v>
      </c>
      <c r="L22" s="6">
        <f t="shared" si="13"/>
        <v>-100</v>
      </c>
      <c r="M22" s="6">
        <f>U22+AC22-ABS('PUAN SİL'!D21)</f>
        <v>0</v>
      </c>
      <c r="N22" s="6">
        <f t="shared" si="7"/>
        <v>0</v>
      </c>
      <c r="O22" s="6">
        <f>SUMPRODUCT((FİKSTÜR!D$3:D$57=AYAR!C22)*(FİKSTÜR!E$3:E$57&gt;FİKSTÜR!F$3:F$57))</f>
        <v>0</v>
      </c>
      <c r="P22" s="6">
        <f>SUMPRODUCT((FİKSTÜR!D$3:D$57=AYAR!C22)*(FİKSTÜR!E$3:E$57=FİKSTÜR!F$3:F$57)*(FİKSTÜR!E$3:E$57&lt;&gt;""))</f>
        <v>0</v>
      </c>
      <c r="Q22" s="6">
        <f>SUMPRODUCT((FİKSTÜR!D$3:D$57=AYAR!C22)*(FİKSTÜR!E$3:E$57&lt;FİKSTÜR!F$3:F$57))</f>
        <v>0</v>
      </c>
      <c r="R22" s="6">
        <f>SUMIF(FİKSTÜR!D$3:D$57,AYAR!C22,FİKSTÜR!E$3:E$57)</f>
        <v>0</v>
      </c>
      <c r="S22" s="6">
        <f>SUMIF(FİKSTÜR!D$3:D$57,AYAR!C22,FİKSTÜR!F$3:F$57)</f>
        <v>0</v>
      </c>
      <c r="T22" s="6">
        <f t="shared" si="8"/>
        <v>0</v>
      </c>
      <c r="U22" s="6">
        <f t="shared" si="9"/>
        <v>0</v>
      </c>
      <c r="V22" s="6">
        <f t="shared" si="10"/>
        <v>0</v>
      </c>
      <c r="W22" s="6">
        <f>SUMPRODUCT((FİKSTÜR!G$3:G$57=AYAR!C22)*(FİKSTÜR!E$3:E$57&lt;FİKSTÜR!F$3:F$57))</f>
        <v>0</v>
      </c>
      <c r="X22" s="6">
        <f>SUMPRODUCT((FİKSTÜR!G$3:G$57=AYAR!C22)*(FİKSTÜR!E$3:E$57=FİKSTÜR!F$3:F$57)*(FİKSTÜR!F$3:F$57&lt;&gt;""))</f>
        <v>0</v>
      </c>
      <c r="Y22" s="6">
        <f>SUMPRODUCT((FİKSTÜR!G$3:G$57=AYAR!C22)*(FİKSTÜR!E$3:E$57&gt;FİKSTÜR!F$3:F$57))</f>
        <v>0</v>
      </c>
      <c r="Z22" s="6">
        <f>SUMIF(FİKSTÜR!G$3:G$57,AYAR!C22,FİKSTÜR!F$3:F$57)</f>
        <v>0</v>
      </c>
      <c r="AA22" s="6">
        <f>SUMIF(FİKSTÜR!G$3:G$57,AYAR!C22,FİKSTÜR!E$3:E$57)</f>
        <v>0</v>
      </c>
      <c r="AB22" s="6">
        <f t="shared" si="11"/>
        <v>0</v>
      </c>
      <c r="AC22" s="6">
        <f t="shared" si="12"/>
        <v>0</v>
      </c>
      <c r="AD22" s="6">
        <f t="shared" si="14"/>
        <v>4</v>
      </c>
      <c r="AE22" s="6">
        <f t="shared" si="15"/>
        <v>8</v>
      </c>
      <c r="AF22" s="6">
        <f t="shared" si="16"/>
        <v>0</v>
      </c>
      <c r="AG22" s="6">
        <f t="shared" si="17"/>
        <v>7</v>
      </c>
    </row>
    <row r="23" spans="2:33">
      <c r="B23" s="7">
        <f t="shared" si="0"/>
        <v>20</v>
      </c>
      <c r="C23" s="9">
        <f>IF(KULÜPLER!D22&lt;&gt;"",KULÜPLER!E22,0)</f>
        <v>0</v>
      </c>
      <c r="D23" s="11">
        <f t="shared" si="18"/>
        <v>-8</v>
      </c>
      <c r="E23" s="10">
        <f>COUNTIF(FİKSTÜR!D:D,AYAR!C23)+COUNTIF(FİKSTÜR!G:G,AYAR!C23)</f>
        <v>0</v>
      </c>
      <c r="F23" s="6">
        <f t="shared" si="1"/>
        <v>0</v>
      </c>
      <c r="G23" s="6">
        <f t="shared" si="2"/>
        <v>0</v>
      </c>
      <c r="H23" s="6">
        <f t="shared" si="3"/>
        <v>0</v>
      </c>
      <c r="I23" s="6">
        <f t="shared" si="4"/>
        <v>0</v>
      </c>
      <c r="J23" s="6">
        <f t="shared" si="5"/>
        <v>0</v>
      </c>
      <c r="K23" s="6">
        <f t="shared" si="6"/>
        <v>0</v>
      </c>
      <c r="L23" s="6">
        <f t="shared" si="13"/>
        <v>-100</v>
      </c>
      <c r="M23" s="6">
        <f>U23+AC23-ABS('PUAN SİL'!D22)</f>
        <v>0</v>
      </c>
      <c r="N23" s="6">
        <f t="shared" si="7"/>
        <v>0</v>
      </c>
      <c r="O23" s="6">
        <f>SUMPRODUCT((FİKSTÜR!D$3:D$57=AYAR!C23)*(FİKSTÜR!E$3:E$57&gt;FİKSTÜR!F$3:F$57))</f>
        <v>0</v>
      </c>
      <c r="P23" s="6">
        <f>SUMPRODUCT((FİKSTÜR!D$3:D$57=AYAR!C23)*(FİKSTÜR!E$3:E$57=FİKSTÜR!F$3:F$57)*(FİKSTÜR!E$3:E$57&lt;&gt;""))</f>
        <v>0</v>
      </c>
      <c r="Q23" s="6">
        <f>SUMPRODUCT((FİKSTÜR!D$3:D$57=AYAR!C23)*(FİKSTÜR!E$3:E$57&lt;FİKSTÜR!F$3:F$57))</f>
        <v>0</v>
      </c>
      <c r="R23" s="6">
        <f>SUMIF(FİKSTÜR!D$3:D$57,AYAR!C23,FİKSTÜR!E$3:E$57)</f>
        <v>0</v>
      </c>
      <c r="S23" s="6">
        <f>SUMIF(FİKSTÜR!D$3:D$57,AYAR!C23,FİKSTÜR!F$3:F$57)</f>
        <v>0</v>
      </c>
      <c r="T23" s="6">
        <f t="shared" si="8"/>
        <v>0</v>
      </c>
      <c r="U23" s="6">
        <f t="shared" si="9"/>
        <v>0</v>
      </c>
      <c r="V23" s="6">
        <f t="shared" si="10"/>
        <v>0</v>
      </c>
      <c r="W23" s="6">
        <f>SUMPRODUCT((FİKSTÜR!G$3:G$57=AYAR!C23)*(FİKSTÜR!E$3:E$57&lt;FİKSTÜR!F$3:F$57))</f>
        <v>0</v>
      </c>
      <c r="X23" s="6">
        <f>SUMPRODUCT((FİKSTÜR!G$3:G$57=AYAR!C23)*(FİKSTÜR!E$3:E$57=FİKSTÜR!F$3:F$57)*(FİKSTÜR!F$3:F$57&lt;&gt;""))</f>
        <v>0</v>
      </c>
      <c r="Y23" s="6">
        <f>SUMPRODUCT((FİKSTÜR!G$3:G$57=AYAR!C23)*(FİKSTÜR!E$3:E$57&gt;FİKSTÜR!F$3:F$57))</f>
        <v>0</v>
      </c>
      <c r="Z23" s="6">
        <f>SUMIF(FİKSTÜR!G$3:G$57,AYAR!C23,FİKSTÜR!F$3:F$57)</f>
        <v>0</v>
      </c>
      <c r="AA23" s="6">
        <f>SUMIF(FİKSTÜR!G$3:G$57,AYAR!C23,FİKSTÜR!E$3:E$57)</f>
        <v>0</v>
      </c>
      <c r="AB23" s="6">
        <f t="shared" si="11"/>
        <v>0</v>
      </c>
      <c r="AC23" s="6">
        <f t="shared" si="12"/>
        <v>0</v>
      </c>
      <c r="AD23" s="6">
        <f t="shared" si="14"/>
        <v>4</v>
      </c>
      <c r="AE23" s="6">
        <f t="shared" si="15"/>
        <v>8</v>
      </c>
      <c r="AF23" s="6">
        <f t="shared" si="16"/>
        <v>0</v>
      </c>
      <c r="AG23" s="6">
        <f t="shared" si="17"/>
        <v>8</v>
      </c>
    </row>
    <row r="24" spans="2:33">
      <c r="B24" s="7">
        <f>AD24+AE24+AF24+AG24</f>
        <v>21</v>
      </c>
      <c r="C24" s="9">
        <f>IF(KULÜPLER!D23&lt;&gt;"",KULÜPLER!E23,0)</f>
        <v>0</v>
      </c>
      <c r="D24" s="11">
        <f t="shared" si="18"/>
        <v>-9</v>
      </c>
      <c r="E24" s="10">
        <f>COUNTIF(FİKSTÜR!D:D,AYAR!C24)+COUNTIF(FİKSTÜR!G:G,AYAR!C24)</f>
        <v>0</v>
      </c>
      <c r="F24" s="6">
        <f>G24+H24+I24</f>
        <v>0</v>
      </c>
      <c r="G24" s="6">
        <f t="shared" ref="G24:K27" si="19">O24+W24</f>
        <v>0</v>
      </c>
      <c r="H24" s="6">
        <f t="shared" si="19"/>
        <v>0</v>
      </c>
      <c r="I24" s="6">
        <f t="shared" si="19"/>
        <v>0</v>
      </c>
      <c r="J24" s="6">
        <f t="shared" si="19"/>
        <v>0</v>
      </c>
      <c r="K24" s="6">
        <f t="shared" si="19"/>
        <v>0</v>
      </c>
      <c r="L24" s="6">
        <f t="shared" si="13"/>
        <v>-100</v>
      </c>
      <c r="M24" s="6">
        <f>U24+AC24-ABS('PUAN SİL'!D23)</f>
        <v>0</v>
      </c>
      <c r="N24" s="6">
        <f>O24+P24+Q24</f>
        <v>0</v>
      </c>
      <c r="O24" s="6">
        <f>SUMPRODUCT((FİKSTÜR!D$3:D$57=AYAR!C24)*(FİKSTÜR!E$3:E$57&gt;FİKSTÜR!F$3:F$57))</f>
        <v>0</v>
      </c>
      <c r="P24" s="6">
        <f>SUMPRODUCT((FİKSTÜR!D$3:D$57=AYAR!C24)*(FİKSTÜR!E$3:E$57=FİKSTÜR!F$3:F$57)*(FİKSTÜR!E$3:E$57&lt;&gt;""))</f>
        <v>0</v>
      </c>
      <c r="Q24" s="6">
        <f>SUMPRODUCT((FİKSTÜR!D$3:D$57=AYAR!C24)*(FİKSTÜR!E$3:E$57&lt;FİKSTÜR!F$3:F$57))</f>
        <v>0</v>
      </c>
      <c r="R24" s="6">
        <f>SUMIF(FİKSTÜR!D$3:D$57,AYAR!C24,FİKSTÜR!E$3:E$57)</f>
        <v>0</v>
      </c>
      <c r="S24" s="6">
        <f>SUMIF(FİKSTÜR!D$3:D$57,AYAR!C24,FİKSTÜR!F$3:F$57)</f>
        <v>0</v>
      </c>
      <c r="T24" s="6">
        <f>R24-S24</f>
        <v>0</v>
      </c>
      <c r="U24" s="6">
        <f>O24*3+P24*1</f>
        <v>0</v>
      </c>
      <c r="V24" s="6">
        <f>W24+X24+Y24</f>
        <v>0</v>
      </c>
      <c r="W24" s="6">
        <f>SUMPRODUCT((FİKSTÜR!G$3:G$57=AYAR!C24)*(FİKSTÜR!E$3:E$57&lt;FİKSTÜR!F$3:F$57))</f>
        <v>0</v>
      </c>
      <c r="X24" s="6">
        <f>SUMPRODUCT((FİKSTÜR!G$3:G$57=AYAR!C24)*(FİKSTÜR!E$3:E$57=FİKSTÜR!F$3:F$57)*(FİKSTÜR!F$3:F$57&lt;&gt;""))</f>
        <v>0</v>
      </c>
      <c r="Y24" s="6">
        <f>SUMPRODUCT((FİKSTÜR!G$3:G$57=AYAR!C24)*(FİKSTÜR!E$3:E$57&gt;FİKSTÜR!F$3:F$57))</f>
        <v>0</v>
      </c>
      <c r="Z24" s="6">
        <f>SUMIF(FİKSTÜR!G$3:G$57,AYAR!C24,FİKSTÜR!F$3:F$57)</f>
        <v>0</v>
      </c>
      <c r="AA24" s="6">
        <f>SUMIF(FİKSTÜR!G$3:G$57,AYAR!C24,FİKSTÜR!E$3:E$57)</f>
        <v>0</v>
      </c>
      <c r="AB24" s="6">
        <f>Z24-AA24</f>
        <v>0</v>
      </c>
      <c r="AC24" s="6">
        <f>W24*3+X24*1</f>
        <v>0</v>
      </c>
      <c r="AD24" s="6">
        <f t="shared" si="14"/>
        <v>4</v>
      </c>
      <c r="AE24" s="6">
        <f t="shared" si="15"/>
        <v>8</v>
      </c>
      <c r="AF24" s="6">
        <f t="shared" si="16"/>
        <v>0</v>
      </c>
      <c r="AG24" s="6">
        <f t="shared" si="17"/>
        <v>9</v>
      </c>
    </row>
    <row r="25" spans="2:33">
      <c r="B25" s="7">
        <f>AD25+AE25+AF25+AG25</f>
        <v>22</v>
      </c>
      <c r="C25" s="9">
        <f>IF(KULÜPLER!D24&lt;&gt;"",KULÜPLER!E24,0)</f>
        <v>0</v>
      </c>
      <c r="D25" s="11">
        <f t="shared" si="18"/>
        <v>-10</v>
      </c>
      <c r="E25" s="10">
        <f>COUNTIF(FİKSTÜR!D:D,AYAR!C25)+COUNTIF(FİKSTÜR!G:G,AYAR!C25)</f>
        <v>0</v>
      </c>
      <c r="F25" s="6">
        <f>G25+H25+I25</f>
        <v>0</v>
      </c>
      <c r="G25" s="6">
        <f t="shared" si="19"/>
        <v>0</v>
      </c>
      <c r="H25" s="6">
        <f t="shared" si="19"/>
        <v>0</v>
      </c>
      <c r="I25" s="6">
        <f t="shared" si="19"/>
        <v>0</v>
      </c>
      <c r="J25" s="6">
        <f t="shared" si="19"/>
        <v>0</v>
      </c>
      <c r="K25" s="6">
        <f t="shared" si="19"/>
        <v>0</v>
      </c>
      <c r="L25" s="6">
        <f t="shared" si="13"/>
        <v>-100</v>
      </c>
      <c r="M25" s="6">
        <f>U25+AC25-ABS('PUAN SİL'!D24)</f>
        <v>0</v>
      </c>
      <c r="N25" s="6">
        <f>O25+P25+Q25</f>
        <v>0</v>
      </c>
      <c r="O25" s="6">
        <f>SUMPRODUCT((FİKSTÜR!D$3:D$57=AYAR!C25)*(FİKSTÜR!E$3:E$57&gt;FİKSTÜR!F$3:F$57))</f>
        <v>0</v>
      </c>
      <c r="P25" s="6">
        <f>SUMPRODUCT((FİKSTÜR!D$3:D$57=AYAR!C25)*(FİKSTÜR!E$3:E$57=FİKSTÜR!F$3:F$57)*(FİKSTÜR!E$3:E$57&lt;&gt;""))</f>
        <v>0</v>
      </c>
      <c r="Q25" s="6">
        <f>SUMPRODUCT((FİKSTÜR!D$3:D$57=AYAR!C25)*(FİKSTÜR!E$3:E$57&lt;FİKSTÜR!F$3:F$57))</f>
        <v>0</v>
      </c>
      <c r="R25" s="6">
        <f>SUMIF(FİKSTÜR!D$3:D$57,AYAR!C25,FİKSTÜR!E$3:E$57)</f>
        <v>0</v>
      </c>
      <c r="S25" s="6">
        <f>SUMIF(FİKSTÜR!D$3:D$57,AYAR!C25,FİKSTÜR!F$3:F$57)</f>
        <v>0</v>
      </c>
      <c r="T25" s="6">
        <f>R25-S25</f>
        <v>0</v>
      </c>
      <c r="U25" s="6">
        <f>O25*3+P25*1</f>
        <v>0</v>
      </c>
      <c r="V25" s="6">
        <f>W25+X25+Y25</f>
        <v>0</v>
      </c>
      <c r="W25" s="6">
        <f>SUMPRODUCT((FİKSTÜR!G$3:G$57=AYAR!C25)*(FİKSTÜR!E$3:E$57&lt;FİKSTÜR!F$3:F$57))</f>
        <v>0</v>
      </c>
      <c r="X25" s="6">
        <f>SUMPRODUCT((FİKSTÜR!G$3:G$57=AYAR!C25)*(FİKSTÜR!E$3:E$57=FİKSTÜR!F$3:F$57)*(FİKSTÜR!F$3:F$57&lt;&gt;""))</f>
        <v>0</v>
      </c>
      <c r="Y25" s="6">
        <f>SUMPRODUCT((FİKSTÜR!G$3:G$57=AYAR!C25)*(FİKSTÜR!E$3:E$57&gt;FİKSTÜR!F$3:F$57))</f>
        <v>0</v>
      </c>
      <c r="Z25" s="6">
        <f>SUMIF(FİKSTÜR!G$3:G$57,AYAR!C25,FİKSTÜR!F$3:F$57)</f>
        <v>0</v>
      </c>
      <c r="AA25" s="6">
        <f>SUMIF(FİKSTÜR!G$3:G$57,AYAR!C25,FİKSTÜR!E$3:E$57)</f>
        <v>0</v>
      </c>
      <c r="AB25" s="6">
        <f>Z25-AA25</f>
        <v>0</v>
      </c>
      <c r="AC25" s="6">
        <f>W25*3+X25*1</f>
        <v>0</v>
      </c>
      <c r="AD25" s="6">
        <f t="shared" si="14"/>
        <v>4</v>
      </c>
      <c r="AE25" s="6">
        <f t="shared" si="15"/>
        <v>8</v>
      </c>
      <c r="AF25" s="6">
        <f t="shared" si="16"/>
        <v>0</v>
      </c>
      <c r="AG25" s="6">
        <f t="shared" si="17"/>
        <v>10</v>
      </c>
    </row>
    <row r="26" spans="2:33">
      <c r="B26" s="7">
        <f>AD26+AE26+AF26+AG26</f>
        <v>23</v>
      </c>
      <c r="C26" s="9">
        <f>IF(KULÜPLER!D25&lt;&gt;"",KULÜPLER!E25,0)</f>
        <v>0</v>
      </c>
      <c r="D26" s="11">
        <f t="shared" si="18"/>
        <v>-11</v>
      </c>
      <c r="E26" s="10">
        <f>COUNTIF(FİKSTÜR!D:D,AYAR!C26)+COUNTIF(FİKSTÜR!G:G,AYAR!C26)</f>
        <v>0</v>
      </c>
      <c r="F26" s="6">
        <f>G26+H26+I26</f>
        <v>0</v>
      </c>
      <c r="G26" s="6">
        <f t="shared" si="19"/>
        <v>0</v>
      </c>
      <c r="H26" s="6">
        <f t="shared" si="19"/>
        <v>0</v>
      </c>
      <c r="I26" s="6">
        <f t="shared" si="19"/>
        <v>0</v>
      </c>
      <c r="J26" s="6">
        <f t="shared" si="19"/>
        <v>0</v>
      </c>
      <c r="K26" s="6">
        <f t="shared" si="19"/>
        <v>0</v>
      </c>
      <c r="L26" s="6">
        <f t="shared" si="13"/>
        <v>-100</v>
      </c>
      <c r="M26" s="6">
        <f>U26+AC26-ABS('PUAN SİL'!D25)</f>
        <v>0</v>
      </c>
      <c r="N26" s="6">
        <f>O26+P26+Q26</f>
        <v>0</v>
      </c>
      <c r="O26" s="6">
        <f>SUMPRODUCT((FİKSTÜR!D$3:D$57=AYAR!C26)*(FİKSTÜR!E$3:E$57&gt;FİKSTÜR!F$3:F$57))</f>
        <v>0</v>
      </c>
      <c r="P26" s="6">
        <f>SUMPRODUCT((FİKSTÜR!D$3:D$57=AYAR!C26)*(FİKSTÜR!E$3:E$57=FİKSTÜR!F$3:F$57)*(FİKSTÜR!E$3:E$57&lt;&gt;""))</f>
        <v>0</v>
      </c>
      <c r="Q26" s="6">
        <f>SUMPRODUCT((FİKSTÜR!D$3:D$57=AYAR!C26)*(FİKSTÜR!E$3:E$57&lt;FİKSTÜR!F$3:F$57))</f>
        <v>0</v>
      </c>
      <c r="R26" s="6">
        <f>SUMIF(FİKSTÜR!D$3:D$57,AYAR!C26,FİKSTÜR!E$3:E$57)</f>
        <v>0</v>
      </c>
      <c r="S26" s="6">
        <f>SUMIF(FİKSTÜR!D$3:D$57,AYAR!C26,FİKSTÜR!F$3:F$57)</f>
        <v>0</v>
      </c>
      <c r="T26" s="6">
        <f>R26-S26</f>
        <v>0</v>
      </c>
      <c r="U26" s="6">
        <f>O26*3+P26*1</f>
        <v>0</v>
      </c>
      <c r="V26" s="6">
        <f>W26+X26+Y26</f>
        <v>0</v>
      </c>
      <c r="W26" s="6">
        <f>SUMPRODUCT((FİKSTÜR!G$3:G$57=AYAR!C26)*(FİKSTÜR!E$3:E$57&lt;FİKSTÜR!F$3:F$57))</f>
        <v>0</v>
      </c>
      <c r="X26" s="6">
        <f>SUMPRODUCT((FİKSTÜR!G$3:G$57=AYAR!C26)*(FİKSTÜR!E$3:E$57=FİKSTÜR!F$3:F$57)*(FİKSTÜR!F$3:F$57&lt;&gt;""))</f>
        <v>0</v>
      </c>
      <c r="Y26" s="6">
        <f>SUMPRODUCT((FİKSTÜR!G$3:G$57=AYAR!C26)*(FİKSTÜR!E$3:E$57&gt;FİKSTÜR!F$3:F$57))</f>
        <v>0</v>
      </c>
      <c r="Z26" s="6">
        <f>SUMIF(FİKSTÜR!G$3:G$57,AYAR!C26,FİKSTÜR!F$3:F$57)</f>
        <v>0</v>
      </c>
      <c r="AA26" s="6">
        <f>SUMIF(FİKSTÜR!G$3:G$57,AYAR!C26,FİKSTÜR!E$3:E$57)</f>
        <v>0</v>
      </c>
      <c r="AB26" s="6">
        <f>Z26-AA26</f>
        <v>0</v>
      </c>
      <c r="AC26" s="6">
        <f>W26*3+X26*1</f>
        <v>0</v>
      </c>
      <c r="AD26" s="6">
        <f t="shared" si="14"/>
        <v>4</v>
      </c>
      <c r="AE26" s="6">
        <f t="shared" si="15"/>
        <v>8</v>
      </c>
      <c r="AF26" s="6">
        <f t="shared" si="16"/>
        <v>0</v>
      </c>
      <c r="AG26" s="6">
        <f t="shared" si="17"/>
        <v>11</v>
      </c>
    </row>
    <row r="27" spans="2:33">
      <c r="B27" s="7">
        <f>AD27+AE27+AF27+AG27</f>
        <v>24</v>
      </c>
      <c r="C27" s="9">
        <f>IF(KULÜPLER!D26&lt;&gt;"",KULÜPLER!E26,0)</f>
        <v>0</v>
      </c>
      <c r="D27" s="11">
        <f t="shared" si="18"/>
        <v>-12</v>
      </c>
      <c r="E27" s="10">
        <f>COUNTIF(FİKSTÜR!D:D,AYAR!C27)+COUNTIF(FİKSTÜR!G:G,AYAR!C27)</f>
        <v>0</v>
      </c>
      <c r="F27" s="6">
        <f>G27+H27+I27</f>
        <v>0</v>
      </c>
      <c r="G27" s="6">
        <f t="shared" si="19"/>
        <v>0</v>
      </c>
      <c r="H27" s="6">
        <f t="shared" si="19"/>
        <v>0</v>
      </c>
      <c r="I27" s="6">
        <f t="shared" si="19"/>
        <v>0</v>
      </c>
      <c r="J27" s="6">
        <f t="shared" si="19"/>
        <v>0</v>
      </c>
      <c r="K27" s="6">
        <f t="shared" si="19"/>
        <v>0</v>
      </c>
      <c r="L27" s="6">
        <f t="shared" si="13"/>
        <v>-100</v>
      </c>
      <c r="M27" s="6">
        <f>U27+AC27-ABS('PUAN SİL'!D26)</f>
        <v>0</v>
      </c>
      <c r="N27" s="6">
        <f>O27+P27+Q27</f>
        <v>0</v>
      </c>
      <c r="O27" s="6">
        <f>SUMPRODUCT((FİKSTÜR!D$3:D$57=AYAR!C27)*(FİKSTÜR!E$3:E$57&gt;FİKSTÜR!F$3:F$57))</f>
        <v>0</v>
      </c>
      <c r="P27" s="6">
        <f>SUMPRODUCT((FİKSTÜR!D$3:D$57=AYAR!C27)*(FİKSTÜR!E$3:E$57=FİKSTÜR!F$3:F$57)*(FİKSTÜR!E$3:E$57&lt;&gt;""))</f>
        <v>0</v>
      </c>
      <c r="Q27" s="6">
        <f>SUMPRODUCT((FİKSTÜR!D$3:D$57=AYAR!C27)*(FİKSTÜR!E$3:E$57&lt;FİKSTÜR!F$3:F$57))</f>
        <v>0</v>
      </c>
      <c r="R27" s="6">
        <f>SUMIF(FİKSTÜR!D$3:D$57,AYAR!C27,FİKSTÜR!E$3:E$57)</f>
        <v>0</v>
      </c>
      <c r="S27" s="6">
        <f>SUMIF(FİKSTÜR!D$3:D$57,AYAR!C27,FİKSTÜR!F$3:F$57)</f>
        <v>0</v>
      </c>
      <c r="T27" s="6">
        <f>R27-S27</f>
        <v>0</v>
      </c>
      <c r="U27" s="6">
        <f>O27*3+P27*1</f>
        <v>0</v>
      </c>
      <c r="V27" s="6">
        <f>W27+X27+Y27</f>
        <v>0</v>
      </c>
      <c r="W27" s="6">
        <f>SUMPRODUCT((FİKSTÜR!G$3:G$57=AYAR!C27)*(FİKSTÜR!E$3:E$57&lt;FİKSTÜR!F$3:F$57))</f>
        <v>0</v>
      </c>
      <c r="X27" s="6">
        <f>SUMPRODUCT((FİKSTÜR!G$3:G$57=AYAR!C27)*(FİKSTÜR!E$3:E$57=FİKSTÜR!F$3:F$57)*(FİKSTÜR!F$3:F$57&lt;&gt;""))</f>
        <v>0</v>
      </c>
      <c r="Y27" s="6">
        <f>SUMPRODUCT((FİKSTÜR!G$3:G$57=AYAR!C27)*(FİKSTÜR!E$3:E$57&gt;FİKSTÜR!F$3:F$57))</f>
        <v>0</v>
      </c>
      <c r="Z27" s="6">
        <f>SUMIF(FİKSTÜR!G$3:G$57,AYAR!C27,FİKSTÜR!F$3:F$57)</f>
        <v>0</v>
      </c>
      <c r="AA27" s="6">
        <f>SUMIF(FİKSTÜR!G$3:G$57,AYAR!C27,FİKSTÜR!E$3:E$57)</f>
        <v>0</v>
      </c>
      <c r="AB27" s="6">
        <f>Z27-AA27</f>
        <v>0</v>
      </c>
      <c r="AC27" s="6">
        <f>W27*3+X27*1</f>
        <v>0</v>
      </c>
      <c r="AD27" s="6">
        <f t="shared" si="14"/>
        <v>4</v>
      </c>
      <c r="AE27" s="6">
        <f t="shared" si="15"/>
        <v>8</v>
      </c>
      <c r="AF27" s="6">
        <f t="shared" si="16"/>
        <v>0</v>
      </c>
      <c r="AG27" s="6">
        <f t="shared" si="17"/>
        <v>12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D26"/>
  <sheetViews>
    <sheetView showGridLines="0" workbookViewId="0">
      <selection activeCell="F36" sqref="F36"/>
    </sheetView>
  </sheetViews>
  <sheetFormatPr defaultRowHeight="15" customHeight="1"/>
  <cols>
    <col min="1" max="1" width="9.140625" style="3"/>
    <col min="2" max="2" width="3.85546875" style="5" customWidth="1"/>
    <col min="3" max="3" width="23.140625" style="3" customWidth="1"/>
    <col min="4" max="4" width="12.140625" style="3" customWidth="1"/>
    <col min="5" max="16384" width="9.140625" style="3"/>
  </cols>
  <sheetData>
    <row r="2" spans="2:4" ht="15" customHeight="1">
      <c r="B2" s="37" t="s">
        <v>19</v>
      </c>
      <c r="C2" s="37" t="s">
        <v>0</v>
      </c>
      <c r="D2" s="37" t="s">
        <v>18</v>
      </c>
    </row>
    <row r="3" spans="2:4" ht="15" customHeight="1">
      <c r="B3" s="38">
        <f>KULÜPLER!D3</f>
        <v>1</v>
      </c>
      <c r="C3" s="36" t="str">
        <f>IF(B3&lt;&gt;"",KULÜPLER!E3,"")</f>
        <v>BAHÇELİEVLER SPOR</v>
      </c>
      <c r="D3" s="39"/>
    </row>
    <row r="4" spans="2:4" ht="15" customHeight="1">
      <c r="B4" s="38">
        <f>KULÜPLER!D4</f>
        <v>2</v>
      </c>
      <c r="C4" s="36" t="str">
        <f>IF(B4&lt;&gt;"",KULÜPLER!E4,"")</f>
        <v>PAŞAKENTSPOR</v>
      </c>
      <c r="D4" s="39"/>
    </row>
    <row r="5" spans="2:4" ht="15" customHeight="1">
      <c r="B5" s="38">
        <f>KULÜPLER!D5</f>
        <v>3</v>
      </c>
      <c r="C5" s="36" t="str">
        <f>IF(B5&lt;&gt;"",KULÜPLER!E5,"")</f>
        <v>ALTINOVA BLD.SPOR</v>
      </c>
      <c r="D5" s="39"/>
    </row>
    <row r="6" spans="2:4" ht="15" customHeight="1">
      <c r="B6" s="38">
        <f>KULÜPLER!D6</f>
        <v>4</v>
      </c>
      <c r="C6" s="36" t="str">
        <f>IF(B6&lt;&gt;"",KULÜPLER!E6,"")</f>
        <v>YALOVASPOR</v>
      </c>
      <c r="D6" s="39"/>
    </row>
    <row r="7" spans="2:4" ht="15" customHeight="1">
      <c r="B7" s="38">
        <f>KULÜPLER!D7</f>
        <v>5</v>
      </c>
      <c r="C7" s="36" t="str">
        <f>IF(B7&lt;&gt;"",KULÜPLER!E7,"")</f>
        <v>ATAKENTSPOR</v>
      </c>
      <c r="D7" s="39"/>
    </row>
    <row r="8" spans="2:4" ht="15" customHeight="1">
      <c r="B8" s="38">
        <f>KULÜPLER!D8</f>
        <v>6</v>
      </c>
      <c r="C8" s="36" t="str">
        <f>IF(B8&lt;&gt;"",KULÜPLER!E8,"")</f>
        <v>YILDIZLARSPOR</v>
      </c>
      <c r="D8" s="39"/>
    </row>
    <row r="9" spans="2:4" ht="15" customHeight="1">
      <c r="B9" s="38">
        <f>KULÜPLER!D9</f>
        <v>7</v>
      </c>
      <c r="C9" s="36" t="str">
        <f>IF(B9&lt;&gt;"",KULÜPLER!E9,"")</f>
        <v>S.Y.DOĞUŞSPOR</v>
      </c>
      <c r="D9" s="39"/>
    </row>
    <row r="10" spans="2:4" ht="15" customHeight="1">
      <c r="B10" s="38">
        <f>KULÜPLER!D10</f>
        <v>8</v>
      </c>
      <c r="C10" s="36" t="str">
        <f>IF(B10&lt;&gt;"",KULÜPLER!E10,"")</f>
        <v>DOĞANSPOR</v>
      </c>
      <c r="D10" s="39"/>
    </row>
    <row r="11" spans="2:4" ht="15" customHeight="1">
      <c r="B11" s="38">
        <f>KULÜPLER!D11</f>
        <v>9</v>
      </c>
      <c r="C11" s="36" t="str">
        <f>IF(B11&lt;&gt;"",KULÜPLER!E11,"")</f>
        <v>YALOVAGÜCÜSPOR</v>
      </c>
      <c r="D11" s="39"/>
    </row>
    <row r="12" spans="2:4" ht="15" customHeight="1">
      <c r="B12" s="38">
        <f>KULÜPLER!D12</f>
        <v>10</v>
      </c>
      <c r="C12" s="36" t="str">
        <f>IF(B12&lt;&gt;"",KULÜPLER!E12,"")</f>
        <v>ESNAFSPOR</v>
      </c>
      <c r="D12" s="39"/>
    </row>
    <row r="13" spans="2:4" ht="15" customHeight="1">
      <c r="B13" s="38">
        <f>KULÜPLER!D13</f>
        <v>11</v>
      </c>
      <c r="C13" s="36" t="str">
        <f>IF(B13&lt;&gt;"",KULÜPLER!E13,"")</f>
        <v>KARTALSPOR</v>
      </c>
      <c r="D13" s="39"/>
    </row>
    <row r="14" spans="2:4" ht="15" customHeight="1">
      <c r="B14" s="38" t="str">
        <f>KULÜPLER!D14</f>
        <v/>
      </c>
      <c r="C14" s="36" t="str">
        <f>IF(B14&lt;&gt;"",KULÜPLER!E14,"")</f>
        <v/>
      </c>
      <c r="D14" s="39"/>
    </row>
    <row r="15" spans="2:4" ht="15" customHeight="1">
      <c r="B15" s="38" t="str">
        <f>KULÜPLER!D15</f>
        <v/>
      </c>
      <c r="C15" s="36" t="str">
        <f>IF(B15&lt;&gt;"",KULÜPLER!E15,"")</f>
        <v/>
      </c>
      <c r="D15" s="39"/>
    </row>
    <row r="16" spans="2:4" ht="15" customHeight="1">
      <c r="B16" s="38" t="str">
        <f>KULÜPLER!D16</f>
        <v/>
      </c>
      <c r="C16" s="36" t="str">
        <f>IF(B16&lt;&gt;"",KULÜPLER!E16,"")</f>
        <v/>
      </c>
      <c r="D16" s="39"/>
    </row>
    <row r="17" spans="2:4" ht="15" customHeight="1">
      <c r="B17" s="38" t="str">
        <f>KULÜPLER!D17</f>
        <v/>
      </c>
      <c r="C17" s="36" t="str">
        <f>IF(B17&lt;&gt;"",KULÜPLER!E17,"")</f>
        <v/>
      </c>
      <c r="D17" s="39"/>
    </row>
    <row r="18" spans="2:4" ht="15" customHeight="1">
      <c r="B18" s="38" t="str">
        <f>KULÜPLER!D18</f>
        <v/>
      </c>
      <c r="C18" s="36" t="str">
        <f>IF(B18&lt;&gt;"",KULÜPLER!E18,"")</f>
        <v/>
      </c>
      <c r="D18" s="39"/>
    </row>
    <row r="19" spans="2:4" ht="15" customHeight="1">
      <c r="B19" s="38" t="str">
        <f>KULÜPLER!D19</f>
        <v/>
      </c>
      <c r="C19" s="36" t="str">
        <f>IF(B19&lt;&gt;"",KULÜPLER!E19,"")</f>
        <v/>
      </c>
      <c r="D19" s="39"/>
    </row>
    <row r="20" spans="2:4" ht="15" customHeight="1">
      <c r="B20" s="38" t="str">
        <f>KULÜPLER!D20</f>
        <v/>
      </c>
      <c r="C20" s="36" t="str">
        <f>IF(B20&lt;&gt;"",KULÜPLER!E20,"")</f>
        <v/>
      </c>
      <c r="D20" s="39"/>
    </row>
    <row r="21" spans="2:4" ht="15" customHeight="1">
      <c r="B21" s="38" t="str">
        <f>KULÜPLER!D21</f>
        <v/>
      </c>
      <c r="C21" s="36" t="str">
        <f>IF(B21&lt;&gt;"",KULÜPLER!E21,"")</f>
        <v/>
      </c>
      <c r="D21" s="39"/>
    </row>
    <row r="22" spans="2:4" ht="15" customHeight="1">
      <c r="B22" s="38" t="str">
        <f>KULÜPLER!D22</f>
        <v/>
      </c>
      <c r="C22" s="36" t="str">
        <f>IF(B22&lt;&gt;"",KULÜPLER!E22,"")</f>
        <v/>
      </c>
      <c r="D22" s="39"/>
    </row>
    <row r="23" spans="2:4" ht="15" customHeight="1">
      <c r="B23" s="38" t="str">
        <f>KULÜPLER!D23</f>
        <v/>
      </c>
      <c r="C23" s="36" t="str">
        <f>IF(B23&lt;&gt;"",KULÜPLER!E23,"")</f>
        <v/>
      </c>
      <c r="D23" s="39"/>
    </row>
    <row r="24" spans="2:4" ht="15" customHeight="1">
      <c r="B24" s="38" t="str">
        <f>KULÜPLER!D24</f>
        <v/>
      </c>
      <c r="C24" s="36" t="str">
        <f>IF(B24&lt;&gt;"",KULÜPLER!E24,"")</f>
        <v/>
      </c>
      <c r="D24" s="39"/>
    </row>
    <row r="25" spans="2:4" ht="15" customHeight="1">
      <c r="B25" s="38" t="str">
        <f>KULÜPLER!D25</f>
        <v/>
      </c>
      <c r="C25" s="36" t="str">
        <f>IF(B25&lt;&gt;"",KULÜPLER!E25,"")</f>
        <v/>
      </c>
      <c r="D25" s="39"/>
    </row>
    <row r="26" spans="2:4" ht="15" customHeight="1">
      <c r="B26" s="38" t="str">
        <f>KULÜPLER!D26</f>
        <v/>
      </c>
      <c r="C26" s="36" t="str">
        <f>IF(B26&lt;&gt;"",KULÜPLER!E26,"")</f>
        <v/>
      </c>
      <c r="D26" s="39"/>
    </row>
  </sheetData>
  <phoneticPr fontId="2" type="noConversion"/>
  <conditionalFormatting sqref="B3:C26">
    <cfRule type="expression" dxfId="1" priority="1" stopIfTrue="1">
      <formula>$B3&lt;&gt;""</formula>
    </cfRule>
  </conditionalFormatting>
  <conditionalFormatting sqref="D3:D26">
    <cfRule type="expression" dxfId="0" priority="2" stopIfTrue="1">
      <formula>$B3&lt;&gt;""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H104"/>
  <sheetViews>
    <sheetView zoomScaleNormal="100" workbookViewId="0">
      <selection activeCell="M82" sqref="M82"/>
    </sheetView>
  </sheetViews>
  <sheetFormatPr defaultRowHeight="12.75"/>
  <cols>
    <col min="1" max="1" width="15.7109375" style="63" customWidth="1"/>
    <col min="2" max="2" width="20.7109375" style="63" customWidth="1"/>
    <col min="3" max="4" width="3" style="63" bestFit="1" customWidth="1"/>
    <col min="5" max="5" width="20.7109375" style="63" customWidth="1"/>
    <col min="6" max="7" width="9.7109375" style="63" customWidth="1"/>
    <col min="8" max="8" width="2" style="63" bestFit="1" customWidth="1"/>
    <col min="9" max="255" width="9.140625" style="63"/>
    <col min="256" max="256" width="15.7109375" style="63" customWidth="1"/>
    <col min="257" max="257" width="20.7109375" style="63" customWidth="1"/>
    <col min="258" max="259" width="3" style="63" bestFit="1" customWidth="1"/>
    <col min="260" max="260" width="20.7109375" style="63" customWidth="1"/>
    <col min="261" max="262" width="9.7109375" style="63" customWidth="1"/>
    <col min="263" max="263" width="2.7109375" style="63" customWidth="1"/>
    <col min="264" max="264" width="2" style="63" bestFit="1" customWidth="1"/>
    <col min="265" max="511" width="9.140625" style="63"/>
    <col min="512" max="512" width="15.7109375" style="63" customWidth="1"/>
    <col min="513" max="513" width="20.7109375" style="63" customWidth="1"/>
    <col min="514" max="515" width="3" style="63" bestFit="1" customWidth="1"/>
    <col min="516" max="516" width="20.7109375" style="63" customWidth="1"/>
    <col min="517" max="518" width="9.7109375" style="63" customWidth="1"/>
    <col min="519" max="519" width="2.7109375" style="63" customWidth="1"/>
    <col min="520" max="520" width="2" style="63" bestFit="1" customWidth="1"/>
    <col min="521" max="767" width="9.140625" style="63"/>
    <col min="768" max="768" width="15.7109375" style="63" customWidth="1"/>
    <col min="769" max="769" width="20.7109375" style="63" customWidth="1"/>
    <col min="770" max="771" width="3" style="63" bestFit="1" customWidth="1"/>
    <col min="772" max="772" width="20.7109375" style="63" customWidth="1"/>
    <col min="773" max="774" width="9.7109375" style="63" customWidth="1"/>
    <col min="775" max="775" width="2.7109375" style="63" customWidth="1"/>
    <col min="776" max="776" width="2" style="63" bestFit="1" customWidth="1"/>
    <col min="777" max="1023" width="9.140625" style="63"/>
    <col min="1024" max="1024" width="15.7109375" style="63" customWidth="1"/>
    <col min="1025" max="1025" width="20.7109375" style="63" customWidth="1"/>
    <col min="1026" max="1027" width="3" style="63" bestFit="1" customWidth="1"/>
    <col min="1028" max="1028" width="20.7109375" style="63" customWidth="1"/>
    <col min="1029" max="1030" width="9.7109375" style="63" customWidth="1"/>
    <col min="1031" max="1031" width="2.7109375" style="63" customWidth="1"/>
    <col min="1032" max="1032" width="2" style="63" bestFit="1" customWidth="1"/>
    <col min="1033" max="1279" width="9.140625" style="63"/>
    <col min="1280" max="1280" width="15.7109375" style="63" customWidth="1"/>
    <col min="1281" max="1281" width="20.7109375" style="63" customWidth="1"/>
    <col min="1282" max="1283" width="3" style="63" bestFit="1" customWidth="1"/>
    <col min="1284" max="1284" width="20.7109375" style="63" customWidth="1"/>
    <col min="1285" max="1286" width="9.7109375" style="63" customWidth="1"/>
    <col min="1287" max="1287" width="2.7109375" style="63" customWidth="1"/>
    <col min="1288" max="1288" width="2" style="63" bestFit="1" customWidth="1"/>
    <col min="1289" max="1535" width="9.140625" style="63"/>
    <col min="1536" max="1536" width="15.7109375" style="63" customWidth="1"/>
    <col min="1537" max="1537" width="20.7109375" style="63" customWidth="1"/>
    <col min="1538" max="1539" width="3" style="63" bestFit="1" customWidth="1"/>
    <col min="1540" max="1540" width="20.7109375" style="63" customWidth="1"/>
    <col min="1541" max="1542" width="9.7109375" style="63" customWidth="1"/>
    <col min="1543" max="1543" width="2.7109375" style="63" customWidth="1"/>
    <col min="1544" max="1544" width="2" style="63" bestFit="1" customWidth="1"/>
    <col min="1545" max="1791" width="9.140625" style="63"/>
    <col min="1792" max="1792" width="15.7109375" style="63" customWidth="1"/>
    <col min="1793" max="1793" width="20.7109375" style="63" customWidth="1"/>
    <col min="1794" max="1795" width="3" style="63" bestFit="1" customWidth="1"/>
    <col min="1796" max="1796" width="20.7109375" style="63" customWidth="1"/>
    <col min="1797" max="1798" width="9.7109375" style="63" customWidth="1"/>
    <col min="1799" max="1799" width="2.7109375" style="63" customWidth="1"/>
    <col min="1800" max="1800" width="2" style="63" bestFit="1" customWidth="1"/>
    <col min="1801" max="2047" width="9.140625" style="63"/>
    <col min="2048" max="2048" width="15.7109375" style="63" customWidth="1"/>
    <col min="2049" max="2049" width="20.7109375" style="63" customWidth="1"/>
    <col min="2050" max="2051" width="3" style="63" bestFit="1" customWidth="1"/>
    <col min="2052" max="2052" width="20.7109375" style="63" customWidth="1"/>
    <col min="2053" max="2054" width="9.7109375" style="63" customWidth="1"/>
    <col min="2055" max="2055" width="2.7109375" style="63" customWidth="1"/>
    <col min="2056" max="2056" width="2" style="63" bestFit="1" customWidth="1"/>
    <col min="2057" max="2303" width="9.140625" style="63"/>
    <col min="2304" max="2304" width="15.7109375" style="63" customWidth="1"/>
    <col min="2305" max="2305" width="20.7109375" style="63" customWidth="1"/>
    <col min="2306" max="2307" width="3" style="63" bestFit="1" customWidth="1"/>
    <col min="2308" max="2308" width="20.7109375" style="63" customWidth="1"/>
    <col min="2309" max="2310" width="9.7109375" style="63" customWidth="1"/>
    <col min="2311" max="2311" width="2.7109375" style="63" customWidth="1"/>
    <col min="2312" max="2312" width="2" style="63" bestFit="1" customWidth="1"/>
    <col min="2313" max="2559" width="9.140625" style="63"/>
    <col min="2560" max="2560" width="15.7109375" style="63" customWidth="1"/>
    <col min="2561" max="2561" width="20.7109375" style="63" customWidth="1"/>
    <col min="2562" max="2563" width="3" style="63" bestFit="1" customWidth="1"/>
    <col min="2564" max="2564" width="20.7109375" style="63" customWidth="1"/>
    <col min="2565" max="2566" width="9.7109375" style="63" customWidth="1"/>
    <col min="2567" max="2567" width="2.7109375" style="63" customWidth="1"/>
    <col min="2568" max="2568" width="2" style="63" bestFit="1" customWidth="1"/>
    <col min="2569" max="2815" width="9.140625" style="63"/>
    <col min="2816" max="2816" width="15.7109375" style="63" customWidth="1"/>
    <col min="2817" max="2817" width="20.7109375" style="63" customWidth="1"/>
    <col min="2818" max="2819" width="3" style="63" bestFit="1" customWidth="1"/>
    <col min="2820" max="2820" width="20.7109375" style="63" customWidth="1"/>
    <col min="2821" max="2822" width="9.7109375" style="63" customWidth="1"/>
    <col min="2823" max="2823" width="2.7109375" style="63" customWidth="1"/>
    <col min="2824" max="2824" width="2" style="63" bestFit="1" customWidth="1"/>
    <col min="2825" max="3071" width="9.140625" style="63"/>
    <col min="3072" max="3072" width="15.7109375" style="63" customWidth="1"/>
    <col min="3073" max="3073" width="20.7109375" style="63" customWidth="1"/>
    <col min="3074" max="3075" width="3" style="63" bestFit="1" customWidth="1"/>
    <col min="3076" max="3076" width="20.7109375" style="63" customWidth="1"/>
    <col min="3077" max="3078" width="9.7109375" style="63" customWidth="1"/>
    <col min="3079" max="3079" width="2.7109375" style="63" customWidth="1"/>
    <col min="3080" max="3080" width="2" style="63" bestFit="1" customWidth="1"/>
    <col min="3081" max="3327" width="9.140625" style="63"/>
    <col min="3328" max="3328" width="15.7109375" style="63" customWidth="1"/>
    <col min="3329" max="3329" width="20.7109375" style="63" customWidth="1"/>
    <col min="3330" max="3331" width="3" style="63" bestFit="1" customWidth="1"/>
    <col min="3332" max="3332" width="20.7109375" style="63" customWidth="1"/>
    <col min="3333" max="3334" width="9.7109375" style="63" customWidth="1"/>
    <col min="3335" max="3335" width="2.7109375" style="63" customWidth="1"/>
    <col min="3336" max="3336" width="2" style="63" bestFit="1" customWidth="1"/>
    <col min="3337" max="3583" width="9.140625" style="63"/>
    <col min="3584" max="3584" width="15.7109375" style="63" customWidth="1"/>
    <col min="3585" max="3585" width="20.7109375" style="63" customWidth="1"/>
    <col min="3586" max="3587" width="3" style="63" bestFit="1" customWidth="1"/>
    <col min="3588" max="3588" width="20.7109375" style="63" customWidth="1"/>
    <col min="3589" max="3590" width="9.7109375" style="63" customWidth="1"/>
    <col min="3591" max="3591" width="2.7109375" style="63" customWidth="1"/>
    <col min="3592" max="3592" width="2" style="63" bestFit="1" customWidth="1"/>
    <col min="3593" max="3839" width="9.140625" style="63"/>
    <col min="3840" max="3840" width="15.7109375" style="63" customWidth="1"/>
    <col min="3841" max="3841" width="20.7109375" style="63" customWidth="1"/>
    <col min="3842" max="3843" width="3" style="63" bestFit="1" customWidth="1"/>
    <col min="3844" max="3844" width="20.7109375" style="63" customWidth="1"/>
    <col min="3845" max="3846" width="9.7109375" style="63" customWidth="1"/>
    <col min="3847" max="3847" width="2.7109375" style="63" customWidth="1"/>
    <col min="3848" max="3848" width="2" style="63" bestFit="1" customWidth="1"/>
    <col min="3849" max="4095" width="9.140625" style="63"/>
    <col min="4096" max="4096" width="15.7109375" style="63" customWidth="1"/>
    <col min="4097" max="4097" width="20.7109375" style="63" customWidth="1"/>
    <col min="4098" max="4099" width="3" style="63" bestFit="1" customWidth="1"/>
    <col min="4100" max="4100" width="20.7109375" style="63" customWidth="1"/>
    <col min="4101" max="4102" width="9.7109375" style="63" customWidth="1"/>
    <col min="4103" max="4103" width="2.7109375" style="63" customWidth="1"/>
    <col min="4104" max="4104" width="2" style="63" bestFit="1" customWidth="1"/>
    <col min="4105" max="4351" width="9.140625" style="63"/>
    <col min="4352" max="4352" width="15.7109375" style="63" customWidth="1"/>
    <col min="4353" max="4353" width="20.7109375" style="63" customWidth="1"/>
    <col min="4354" max="4355" width="3" style="63" bestFit="1" customWidth="1"/>
    <col min="4356" max="4356" width="20.7109375" style="63" customWidth="1"/>
    <col min="4357" max="4358" width="9.7109375" style="63" customWidth="1"/>
    <col min="4359" max="4359" width="2.7109375" style="63" customWidth="1"/>
    <col min="4360" max="4360" width="2" style="63" bestFit="1" customWidth="1"/>
    <col min="4361" max="4607" width="9.140625" style="63"/>
    <col min="4608" max="4608" width="15.7109375" style="63" customWidth="1"/>
    <col min="4609" max="4609" width="20.7109375" style="63" customWidth="1"/>
    <col min="4610" max="4611" width="3" style="63" bestFit="1" customWidth="1"/>
    <col min="4612" max="4612" width="20.7109375" style="63" customWidth="1"/>
    <col min="4613" max="4614" width="9.7109375" style="63" customWidth="1"/>
    <col min="4615" max="4615" width="2.7109375" style="63" customWidth="1"/>
    <col min="4616" max="4616" width="2" style="63" bestFit="1" customWidth="1"/>
    <col min="4617" max="4863" width="9.140625" style="63"/>
    <col min="4864" max="4864" width="15.7109375" style="63" customWidth="1"/>
    <col min="4865" max="4865" width="20.7109375" style="63" customWidth="1"/>
    <col min="4866" max="4867" width="3" style="63" bestFit="1" customWidth="1"/>
    <col min="4868" max="4868" width="20.7109375" style="63" customWidth="1"/>
    <col min="4869" max="4870" width="9.7109375" style="63" customWidth="1"/>
    <col min="4871" max="4871" width="2.7109375" style="63" customWidth="1"/>
    <col min="4872" max="4872" width="2" style="63" bestFit="1" customWidth="1"/>
    <col min="4873" max="5119" width="9.140625" style="63"/>
    <col min="5120" max="5120" width="15.7109375" style="63" customWidth="1"/>
    <col min="5121" max="5121" width="20.7109375" style="63" customWidth="1"/>
    <col min="5122" max="5123" width="3" style="63" bestFit="1" customWidth="1"/>
    <col min="5124" max="5124" width="20.7109375" style="63" customWidth="1"/>
    <col min="5125" max="5126" width="9.7109375" style="63" customWidth="1"/>
    <col min="5127" max="5127" width="2.7109375" style="63" customWidth="1"/>
    <col min="5128" max="5128" width="2" style="63" bestFit="1" customWidth="1"/>
    <col min="5129" max="5375" width="9.140625" style="63"/>
    <col min="5376" max="5376" width="15.7109375" style="63" customWidth="1"/>
    <col min="5377" max="5377" width="20.7109375" style="63" customWidth="1"/>
    <col min="5378" max="5379" width="3" style="63" bestFit="1" customWidth="1"/>
    <col min="5380" max="5380" width="20.7109375" style="63" customWidth="1"/>
    <col min="5381" max="5382" width="9.7109375" style="63" customWidth="1"/>
    <col min="5383" max="5383" width="2.7109375" style="63" customWidth="1"/>
    <col min="5384" max="5384" width="2" style="63" bestFit="1" customWidth="1"/>
    <col min="5385" max="5631" width="9.140625" style="63"/>
    <col min="5632" max="5632" width="15.7109375" style="63" customWidth="1"/>
    <col min="5633" max="5633" width="20.7109375" style="63" customWidth="1"/>
    <col min="5634" max="5635" width="3" style="63" bestFit="1" customWidth="1"/>
    <col min="5636" max="5636" width="20.7109375" style="63" customWidth="1"/>
    <col min="5637" max="5638" width="9.7109375" style="63" customWidth="1"/>
    <col min="5639" max="5639" width="2.7109375" style="63" customWidth="1"/>
    <col min="5640" max="5640" width="2" style="63" bestFit="1" customWidth="1"/>
    <col min="5641" max="5887" width="9.140625" style="63"/>
    <col min="5888" max="5888" width="15.7109375" style="63" customWidth="1"/>
    <col min="5889" max="5889" width="20.7109375" style="63" customWidth="1"/>
    <col min="5890" max="5891" width="3" style="63" bestFit="1" customWidth="1"/>
    <col min="5892" max="5892" width="20.7109375" style="63" customWidth="1"/>
    <col min="5893" max="5894" width="9.7109375" style="63" customWidth="1"/>
    <col min="5895" max="5895" width="2.7109375" style="63" customWidth="1"/>
    <col min="5896" max="5896" width="2" style="63" bestFit="1" customWidth="1"/>
    <col min="5897" max="6143" width="9.140625" style="63"/>
    <col min="6144" max="6144" width="15.7109375" style="63" customWidth="1"/>
    <col min="6145" max="6145" width="20.7109375" style="63" customWidth="1"/>
    <col min="6146" max="6147" width="3" style="63" bestFit="1" customWidth="1"/>
    <col min="6148" max="6148" width="20.7109375" style="63" customWidth="1"/>
    <col min="6149" max="6150" width="9.7109375" style="63" customWidth="1"/>
    <col min="6151" max="6151" width="2.7109375" style="63" customWidth="1"/>
    <col min="6152" max="6152" width="2" style="63" bestFit="1" customWidth="1"/>
    <col min="6153" max="6399" width="9.140625" style="63"/>
    <col min="6400" max="6400" width="15.7109375" style="63" customWidth="1"/>
    <col min="6401" max="6401" width="20.7109375" style="63" customWidth="1"/>
    <col min="6402" max="6403" width="3" style="63" bestFit="1" customWidth="1"/>
    <col min="6404" max="6404" width="20.7109375" style="63" customWidth="1"/>
    <col min="6405" max="6406" width="9.7109375" style="63" customWidth="1"/>
    <col min="6407" max="6407" width="2.7109375" style="63" customWidth="1"/>
    <col min="6408" max="6408" width="2" style="63" bestFit="1" customWidth="1"/>
    <col min="6409" max="6655" width="9.140625" style="63"/>
    <col min="6656" max="6656" width="15.7109375" style="63" customWidth="1"/>
    <col min="6657" max="6657" width="20.7109375" style="63" customWidth="1"/>
    <col min="6658" max="6659" width="3" style="63" bestFit="1" customWidth="1"/>
    <col min="6660" max="6660" width="20.7109375" style="63" customWidth="1"/>
    <col min="6661" max="6662" width="9.7109375" style="63" customWidth="1"/>
    <col min="6663" max="6663" width="2.7109375" style="63" customWidth="1"/>
    <col min="6664" max="6664" width="2" style="63" bestFit="1" customWidth="1"/>
    <col min="6665" max="6911" width="9.140625" style="63"/>
    <col min="6912" max="6912" width="15.7109375" style="63" customWidth="1"/>
    <col min="6913" max="6913" width="20.7109375" style="63" customWidth="1"/>
    <col min="6914" max="6915" width="3" style="63" bestFit="1" customWidth="1"/>
    <col min="6916" max="6916" width="20.7109375" style="63" customWidth="1"/>
    <col min="6917" max="6918" width="9.7109375" style="63" customWidth="1"/>
    <col min="6919" max="6919" width="2.7109375" style="63" customWidth="1"/>
    <col min="6920" max="6920" width="2" style="63" bestFit="1" customWidth="1"/>
    <col min="6921" max="7167" width="9.140625" style="63"/>
    <col min="7168" max="7168" width="15.7109375" style="63" customWidth="1"/>
    <col min="7169" max="7169" width="20.7109375" style="63" customWidth="1"/>
    <col min="7170" max="7171" width="3" style="63" bestFit="1" customWidth="1"/>
    <col min="7172" max="7172" width="20.7109375" style="63" customWidth="1"/>
    <col min="7173" max="7174" width="9.7109375" style="63" customWidth="1"/>
    <col min="7175" max="7175" width="2.7109375" style="63" customWidth="1"/>
    <col min="7176" max="7176" width="2" style="63" bestFit="1" customWidth="1"/>
    <col min="7177" max="7423" width="9.140625" style="63"/>
    <col min="7424" max="7424" width="15.7109375" style="63" customWidth="1"/>
    <col min="7425" max="7425" width="20.7109375" style="63" customWidth="1"/>
    <col min="7426" max="7427" width="3" style="63" bestFit="1" customWidth="1"/>
    <col min="7428" max="7428" width="20.7109375" style="63" customWidth="1"/>
    <col min="7429" max="7430" width="9.7109375" style="63" customWidth="1"/>
    <col min="7431" max="7431" width="2.7109375" style="63" customWidth="1"/>
    <col min="7432" max="7432" width="2" style="63" bestFit="1" customWidth="1"/>
    <col min="7433" max="7679" width="9.140625" style="63"/>
    <col min="7680" max="7680" width="15.7109375" style="63" customWidth="1"/>
    <col min="7681" max="7681" width="20.7109375" style="63" customWidth="1"/>
    <col min="7682" max="7683" width="3" style="63" bestFit="1" customWidth="1"/>
    <col min="7684" max="7684" width="20.7109375" style="63" customWidth="1"/>
    <col min="7685" max="7686" width="9.7109375" style="63" customWidth="1"/>
    <col min="7687" max="7687" width="2.7109375" style="63" customWidth="1"/>
    <col min="7688" max="7688" width="2" style="63" bestFit="1" customWidth="1"/>
    <col min="7689" max="7935" width="9.140625" style="63"/>
    <col min="7936" max="7936" width="15.7109375" style="63" customWidth="1"/>
    <col min="7937" max="7937" width="20.7109375" style="63" customWidth="1"/>
    <col min="7938" max="7939" width="3" style="63" bestFit="1" customWidth="1"/>
    <col min="7940" max="7940" width="20.7109375" style="63" customWidth="1"/>
    <col min="7941" max="7942" width="9.7109375" style="63" customWidth="1"/>
    <col min="7943" max="7943" width="2.7109375" style="63" customWidth="1"/>
    <col min="7944" max="7944" width="2" style="63" bestFit="1" customWidth="1"/>
    <col min="7945" max="8191" width="9.140625" style="63"/>
    <col min="8192" max="8192" width="15.7109375" style="63" customWidth="1"/>
    <col min="8193" max="8193" width="20.7109375" style="63" customWidth="1"/>
    <col min="8194" max="8195" width="3" style="63" bestFit="1" customWidth="1"/>
    <col min="8196" max="8196" width="20.7109375" style="63" customWidth="1"/>
    <col min="8197" max="8198" width="9.7109375" style="63" customWidth="1"/>
    <col min="8199" max="8199" width="2.7109375" style="63" customWidth="1"/>
    <col min="8200" max="8200" width="2" style="63" bestFit="1" customWidth="1"/>
    <col min="8201" max="8447" width="9.140625" style="63"/>
    <col min="8448" max="8448" width="15.7109375" style="63" customWidth="1"/>
    <col min="8449" max="8449" width="20.7109375" style="63" customWidth="1"/>
    <col min="8450" max="8451" width="3" style="63" bestFit="1" customWidth="1"/>
    <col min="8452" max="8452" width="20.7109375" style="63" customWidth="1"/>
    <col min="8453" max="8454" width="9.7109375" style="63" customWidth="1"/>
    <col min="8455" max="8455" width="2.7109375" style="63" customWidth="1"/>
    <col min="8456" max="8456" width="2" style="63" bestFit="1" customWidth="1"/>
    <col min="8457" max="8703" width="9.140625" style="63"/>
    <col min="8704" max="8704" width="15.7109375" style="63" customWidth="1"/>
    <col min="8705" max="8705" width="20.7109375" style="63" customWidth="1"/>
    <col min="8706" max="8707" width="3" style="63" bestFit="1" customWidth="1"/>
    <col min="8708" max="8708" width="20.7109375" style="63" customWidth="1"/>
    <col min="8709" max="8710" width="9.7109375" style="63" customWidth="1"/>
    <col min="8711" max="8711" width="2.7109375" style="63" customWidth="1"/>
    <col min="8712" max="8712" width="2" style="63" bestFit="1" customWidth="1"/>
    <col min="8713" max="8959" width="9.140625" style="63"/>
    <col min="8960" max="8960" width="15.7109375" style="63" customWidth="1"/>
    <col min="8961" max="8961" width="20.7109375" style="63" customWidth="1"/>
    <col min="8962" max="8963" width="3" style="63" bestFit="1" customWidth="1"/>
    <col min="8964" max="8964" width="20.7109375" style="63" customWidth="1"/>
    <col min="8965" max="8966" width="9.7109375" style="63" customWidth="1"/>
    <col min="8967" max="8967" width="2.7109375" style="63" customWidth="1"/>
    <col min="8968" max="8968" width="2" style="63" bestFit="1" customWidth="1"/>
    <col min="8969" max="9215" width="9.140625" style="63"/>
    <col min="9216" max="9216" width="15.7109375" style="63" customWidth="1"/>
    <col min="9217" max="9217" width="20.7109375" style="63" customWidth="1"/>
    <col min="9218" max="9219" width="3" style="63" bestFit="1" customWidth="1"/>
    <col min="9220" max="9220" width="20.7109375" style="63" customWidth="1"/>
    <col min="9221" max="9222" width="9.7109375" style="63" customWidth="1"/>
    <col min="9223" max="9223" width="2.7109375" style="63" customWidth="1"/>
    <col min="9224" max="9224" width="2" style="63" bestFit="1" customWidth="1"/>
    <col min="9225" max="9471" width="9.140625" style="63"/>
    <col min="9472" max="9472" width="15.7109375" style="63" customWidth="1"/>
    <col min="9473" max="9473" width="20.7109375" style="63" customWidth="1"/>
    <col min="9474" max="9475" width="3" style="63" bestFit="1" customWidth="1"/>
    <col min="9476" max="9476" width="20.7109375" style="63" customWidth="1"/>
    <col min="9477" max="9478" width="9.7109375" style="63" customWidth="1"/>
    <col min="9479" max="9479" width="2.7109375" style="63" customWidth="1"/>
    <col min="9480" max="9480" width="2" style="63" bestFit="1" customWidth="1"/>
    <col min="9481" max="9727" width="9.140625" style="63"/>
    <col min="9728" max="9728" width="15.7109375" style="63" customWidth="1"/>
    <col min="9729" max="9729" width="20.7109375" style="63" customWidth="1"/>
    <col min="9730" max="9731" width="3" style="63" bestFit="1" customWidth="1"/>
    <col min="9732" max="9732" width="20.7109375" style="63" customWidth="1"/>
    <col min="9733" max="9734" width="9.7109375" style="63" customWidth="1"/>
    <col min="9735" max="9735" width="2.7109375" style="63" customWidth="1"/>
    <col min="9736" max="9736" width="2" style="63" bestFit="1" customWidth="1"/>
    <col min="9737" max="9983" width="9.140625" style="63"/>
    <col min="9984" max="9984" width="15.7109375" style="63" customWidth="1"/>
    <col min="9985" max="9985" width="20.7109375" style="63" customWidth="1"/>
    <col min="9986" max="9987" width="3" style="63" bestFit="1" customWidth="1"/>
    <col min="9988" max="9988" width="20.7109375" style="63" customWidth="1"/>
    <col min="9989" max="9990" width="9.7109375" style="63" customWidth="1"/>
    <col min="9991" max="9991" width="2.7109375" style="63" customWidth="1"/>
    <col min="9992" max="9992" width="2" style="63" bestFit="1" customWidth="1"/>
    <col min="9993" max="10239" width="9.140625" style="63"/>
    <col min="10240" max="10240" width="15.7109375" style="63" customWidth="1"/>
    <col min="10241" max="10241" width="20.7109375" style="63" customWidth="1"/>
    <col min="10242" max="10243" width="3" style="63" bestFit="1" customWidth="1"/>
    <col min="10244" max="10244" width="20.7109375" style="63" customWidth="1"/>
    <col min="10245" max="10246" width="9.7109375" style="63" customWidth="1"/>
    <col min="10247" max="10247" width="2.7109375" style="63" customWidth="1"/>
    <col min="10248" max="10248" width="2" style="63" bestFit="1" customWidth="1"/>
    <col min="10249" max="10495" width="9.140625" style="63"/>
    <col min="10496" max="10496" width="15.7109375" style="63" customWidth="1"/>
    <col min="10497" max="10497" width="20.7109375" style="63" customWidth="1"/>
    <col min="10498" max="10499" width="3" style="63" bestFit="1" customWidth="1"/>
    <col min="10500" max="10500" width="20.7109375" style="63" customWidth="1"/>
    <col min="10501" max="10502" width="9.7109375" style="63" customWidth="1"/>
    <col min="10503" max="10503" width="2.7109375" style="63" customWidth="1"/>
    <col min="10504" max="10504" width="2" style="63" bestFit="1" customWidth="1"/>
    <col min="10505" max="10751" width="9.140625" style="63"/>
    <col min="10752" max="10752" width="15.7109375" style="63" customWidth="1"/>
    <col min="10753" max="10753" width="20.7109375" style="63" customWidth="1"/>
    <col min="10754" max="10755" width="3" style="63" bestFit="1" customWidth="1"/>
    <col min="10756" max="10756" width="20.7109375" style="63" customWidth="1"/>
    <col min="10757" max="10758" width="9.7109375" style="63" customWidth="1"/>
    <col min="10759" max="10759" width="2.7109375" style="63" customWidth="1"/>
    <col min="10760" max="10760" width="2" style="63" bestFit="1" customWidth="1"/>
    <col min="10761" max="11007" width="9.140625" style="63"/>
    <col min="11008" max="11008" width="15.7109375" style="63" customWidth="1"/>
    <col min="11009" max="11009" width="20.7109375" style="63" customWidth="1"/>
    <col min="11010" max="11011" width="3" style="63" bestFit="1" customWidth="1"/>
    <col min="11012" max="11012" width="20.7109375" style="63" customWidth="1"/>
    <col min="11013" max="11014" width="9.7109375" style="63" customWidth="1"/>
    <col min="11015" max="11015" width="2.7109375" style="63" customWidth="1"/>
    <col min="11016" max="11016" width="2" style="63" bestFit="1" customWidth="1"/>
    <col min="11017" max="11263" width="9.140625" style="63"/>
    <col min="11264" max="11264" width="15.7109375" style="63" customWidth="1"/>
    <col min="11265" max="11265" width="20.7109375" style="63" customWidth="1"/>
    <col min="11266" max="11267" width="3" style="63" bestFit="1" customWidth="1"/>
    <col min="11268" max="11268" width="20.7109375" style="63" customWidth="1"/>
    <col min="11269" max="11270" width="9.7109375" style="63" customWidth="1"/>
    <col min="11271" max="11271" width="2.7109375" style="63" customWidth="1"/>
    <col min="11272" max="11272" width="2" style="63" bestFit="1" customWidth="1"/>
    <col min="11273" max="11519" width="9.140625" style="63"/>
    <col min="11520" max="11520" width="15.7109375" style="63" customWidth="1"/>
    <col min="11521" max="11521" width="20.7109375" style="63" customWidth="1"/>
    <col min="11522" max="11523" width="3" style="63" bestFit="1" customWidth="1"/>
    <col min="11524" max="11524" width="20.7109375" style="63" customWidth="1"/>
    <col min="11525" max="11526" width="9.7109375" style="63" customWidth="1"/>
    <col min="11527" max="11527" width="2.7109375" style="63" customWidth="1"/>
    <col min="11528" max="11528" width="2" style="63" bestFit="1" customWidth="1"/>
    <col min="11529" max="11775" width="9.140625" style="63"/>
    <col min="11776" max="11776" width="15.7109375" style="63" customWidth="1"/>
    <col min="11777" max="11777" width="20.7109375" style="63" customWidth="1"/>
    <col min="11778" max="11779" width="3" style="63" bestFit="1" customWidth="1"/>
    <col min="11780" max="11780" width="20.7109375" style="63" customWidth="1"/>
    <col min="11781" max="11782" width="9.7109375" style="63" customWidth="1"/>
    <col min="11783" max="11783" width="2.7109375" style="63" customWidth="1"/>
    <col min="11784" max="11784" width="2" style="63" bestFit="1" customWidth="1"/>
    <col min="11785" max="12031" width="9.140625" style="63"/>
    <col min="12032" max="12032" width="15.7109375" style="63" customWidth="1"/>
    <col min="12033" max="12033" width="20.7109375" style="63" customWidth="1"/>
    <col min="12034" max="12035" width="3" style="63" bestFit="1" customWidth="1"/>
    <col min="12036" max="12036" width="20.7109375" style="63" customWidth="1"/>
    <col min="12037" max="12038" width="9.7109375" style="63" customWidth="1"/>
    <col min="12039" max="12039" width="2.7109375" style="63" customWidth="1"/>
    <col min="12040" max="12040" width="2" style="63" bestFit="1" customWidth="1"/>
    <col min="12041" max="12287" width="9.140625" style="63"/>
    <col min="12288" max="12288" width="15.7109375" style="63" customWidth="1"/>
    <col min="12289" max="12289" width="20.7109375" style="63" customWidth="1"/>
    <col min="12290" max="12291" width="3" style="63" bestFit="1" customWidth="1"/>
    <col min="12292" max="12292" width="20.7109375" style="63" customWidth="1"/>
    <col min="12293" max="12294" width="9.7109375" style="63" customWidth="1"/>
    <col min="12295" max="12295" width="2.7109375" style="63" customWidth="1"/>
    <col min="12296" max="12296" width="2" style="63" bestFit="1" customWidth="1"/>
    <col min="12297" max="12543" width="9.140625" style="63"/>
    <col min="12544" max="12544" width="15.7109375" style="63" customWidth="1"/>
    <col min="12545" max="12545" width="20.7109375" style="63" customWidth="1"/>
    <col min="12546" max="12547" width="3" style="63" bestFit="1" customWidth="1"/>
    <col min="12548" max="12548" width="20.7109375" style="63" customWidth="1"/>
    <col min="12549" max="12550" width="9.7109375" style="63" customWidth="1"/>
    <col min="12551" max="12551" width="2.7109375" style="63" customWidth="1"/>
    <col min="12552" max="12552" width="2" style="63" bestFit="1" customWidth="1"/>
    <col min="12553" max="12799" width="9.140625" style="63"/>
    <col min="12800" max="12800" width="15.7109375" style="63" customWidth="1"/>
    <col min="12801" max="12801" width="20.7109375" style="63" customWidth="1"/>
    <col min="12802" max="12803" width="3" style="63" bestFit="1" customWidth="1"/>
    <col min="12804" max="12804" width="20.7109375" style="63" customWidth="1"/>
    <col min="12805" max="12806" width="9.7109375" style="63" customWidth="1"/>
    <col min="12807" max="12807" width="2.7109375" style="63" customWidth="1"/>
    <col min="12808" max="12808" width="2" style="63" bestFit="1" customWidth="1"/>
    <col min="12809" max="13055" width="9.140625" style="63"/>
    <col min="13056" max="13056" width="15.7109375" style="63" customWidth="1"/>
    <col min="13057" max="13057" width="20.7109375" style="63" customWidth="1"/>
    <col min="13058" max="13059" width="3" style="63" bestFit="1" customWidth="1"/>
    <col min="13060" max="13060" width="20.7109375" style="63" customWidth="1"/>
    <col min="13061" max="13062" width="9.7109375" style="63" customWidth="1"/>
    <col min="13063" max="13063" width="2.7109375" style="63" customWidth="1"/>
    <col min="13064" max="13064" width="2" style="63" bestFit="1" customWidth="1"/>
    <col min="13065" max="13311" width="9.140625" style="63"/>
    <col min="13312" max="13312" width="15.7109375" style="63" customWidth="1"/>
    <col min="13313" max="13313" width="20.7109375" style="63" customWidth="1"/>
    <col min="13314" max="13315" width="3" style="63" bestFit="1" customWidth="1"/>
    <col min="13316" max="13316" width="20.7109375" style="63" customWidth="1"/>
    <col min="13317" max="13318" width="9.7109375" style="63" customWidth="1"/>
    <col min="13319" max="13319" width="2.7109375" style="63" customWidth="1"/>
    <col min="13320" max="13320" width="2" style="63" bestFit="1" customWidth="1"/>
    <col min="13321" max="13567" width="9.140625" style="63"/>
    <col min="13568" max="13568" width="15.7109375" style="63" customWidth="1"/>
    <col min="13569" max="13569" width="20.7109375" style="63" customWidth="1"/>
    <col min="13570" max="13571" width="3" style="63" bestFit="1" customWidth="1"/>
    <col min="13572" max="13572" width="20.7109375" style="63" customWidth="1"/>
    <col min="13573" max="13574" width="9.7109375" style="63" customWidth="1"/>
    <col min="13575" max="13575" width="2.7109375" style="63" customWidth="1"/>
    <col min="13576" max="13576" width="2" style="63" bestFit="1" customWidth="1"/>
    <col min="13577" max="13823" width="9.140625" style="63"/>
    <col min="13824" max="13824" width="15.7109375" style="63" customWidth="1"/>
    <col min="13825" max="13825" width="20.7109375" style="63" customWidth="1"/>
    <col min="13826" max="13827" width="3" style="63" bestFit="1" customWidth="1"/>
    <col min="13828" max="13828" width="20.7109375" style="63" customWidth="1"/>
    <col min="13829" max="13830" width="9.7109375" style="63" customWidth="1"/>
    <col min="13831" max="13831" width="2.7109375" style="63" customWidth="1"/>
    <col min="13832" max="13832" width="2" style="63" bestFit="1" customWidth="1"/>
    <col min="13833" max="14079" width="9.140625" style="63"/>
    <col min="14080" max="14080" width="15.7109375" style="63" customWidth="1"/>
    <col min="14081" max="14081" width="20.7109375" style="63" customWidth="1"/>
    <col min="14082" max="14083" width="3" style="63" bestFit="1" customWidth="1"/>
    <col min="14084" max="14084" width="20.7109375" style="63" customWidth="1"/>
    <col min="14085" max="14086" width="9.7109375" style="63" customWidth="1"/>
    <col min="14087" max="14087" width="2.7109375" style="63" customWidth="1"/>
    <col min="14088" max="14088" width="2" style="63" bestFit="1" customWidth="1"/>
    <col min="14089" max="14335" width="9.140625" style="63"/>
    <col min="14336" max="14336" width="15.7109375" style="63" customWidth="1"/>
    <col min="14337" max="14337" width="20.7109375" style="63" customWidth="1"/>
    <col min="14338" max="14339" width="3" style="63" bestFit="1" customWidth="1"/>
    <col min="14340" max="14340" width="20.7109375" style="63" customWidth="1"/>
    <col min="14341" max="14342" width="9.7109375" style="63" customWidth="1"/>
    <col min="14343" max="14343" width="2.7109375" style="63" customWidth="1"/>
    <col min="14344" max="14344" width="2" style="63" bestFit="1" customWidth="1"/>
    <col min="14345" max="14591" width="9.140625" style="63"/>
    <col min="14592" max="14592" width="15.7109375" style="63" customWidth="1"/>
    <col min="14593" max="14593" width="20.7109375" style="63" customWidth="1"/>
    <col min="14594" max="14595" width="3" style="63" bestFit="1" customWidth="1"/>
    <col min="14596" max="14596" width="20.7109375" style="63" customWidth="1"/>
    <col min="14597" max="14598" width="9.7109375" style="63" customWidth="1"/>
    <col min="14599" max="14599" width="2.7109375" style="63" customWidth="1"/>
    <col min="14600" max="14600" width="2" style="63" bestFit="1" customWidth="1"/>
    <col min="14601" max="14847" width="9.140625" style="63"/>
    <col min="14848" max="14848" width="15.7109375" style="63" customWidth="1"/>
    <col min="14849" max="14849" width="20.7109375" style="63" customWidth="1"/>
    <col min="14850" max="14851" width="3" style="63" bestFit="1" customWidth="1"/>
    <col min="14852" max="14852" width="20.7109375" style="63" customWidth="1"/>
    <col min="14853" max="14854" width="9.7109375" style="63" customWidth="1"/>
    <col min="14855" max="14855" width="2.7109375" style="63" customWidth="1"/>
    <col min="14856" max="14856" width="2" style="63" bestFit="1" customWidth="1"/>
    <col min="14857" max="15103" width="9.140625" style="63"/>
    <col min="15104" max="15104" width="15.7109375" style="63" customWidth="1"/>
    <col min="15105" max="15105" width="20.7109375" style="63" customWidth="1"/>
    <col min="15106" max="15107" width="3" style="63" bestFit="1" customWidth="1"/>
    <col min="15108" max="15108" width="20.7109375" style="63" customWidth="1"/>
    <col min="15109" max="15110" width="9.7109375" style="63" customWidth="1"/>
    <col min="15111" max="15111" width="2.7109375" style="63" customWidth="1"/>
    <col min="15112" max="15112" width="2" style="63" bestFit="1" customWidth="1"/>
    <col min="15113" max="15359" width="9.140625" style="63"/>
    <col min="15360" max="15360" width="15.7109375" style="63" customWidth="1"/>
    <col min="15361" max="15361" width="20.7109375" style="63" customWidth="1"/>
    <col min="15362" max="15363" width="3" style="63" bestFit="1" customWidth="1"/>
    <col min="15364" max="15364" width="20.7109375" style="63" customWidth="1"/>
    <col min="15365" max="15366" width="9.7109375" style="63" customWidth="1"/>
    <col min="15367" max="15367" width="2.7109375" style="63" customWidth="1"/>
    <col min="15368" max="15368" width="2" style="63" bestFit="1" customWidth="1"/>
    <col min="15369" max="15615" width="9.140625" style="63"/>
    <col min="15616" max="15616" width="15.7109375" style="63" customWidth="1"/>
    <col min="15617" max="15617" width="20.7109375" style="63" customWidth="1"/>
    <col min="15618" max="15619" width="3" style="63" bestFit="1" customWidth="1"/>
    <col min="15620" max="15620" width="20.7109375" style="63" customWidth="1"/>
    <col min="15621" max="15622" width="9.7109375" style="63" customWidth="1"/>
    <col min="15623" max="15623" width="2.7109375" style="63" customWidth="1"/>
    <col min="15624" max="15624" width="2" style="63" bestFit="1" customWidth="1"/>
    <col min="15625" max="15871" width="9.140625" style="63"/>
    <col min="15872" max="15872" width="15.7109375" style="63" customWidth="1"/>
    <col min="15873" max="15873" width="20.7109375" style="63" customWidth="1"/>
    <col min="15874" max="15875" width="3" style="63" bestFit="1" customWidth="1"/>
    <col min="15876" max="15876" width="20.7109375" style="63" customWidth="1"/>
    <col min="15877" max="15878" width="9.7109375" style="63" customWidth="1"/>
    <col min="15879" max="15879" width="2.7109375" style="63" customWidth="1"/>
    <col min="15880" max="15880" width="2" style="63" bestFit="1" customWidth="1"/>
    <col min="15881" max="16127" width="9.140625" style="63"/>
    <col min="16128" max="16128" width="15.7109375" style="63" customWidth="1"/>
    <col min="16129" max="16129" width="20.7109375" style="63" customWidth="1"/>
    <col min="16130" max="16131" width="3" style="63" bestFit="1" customWidth="1"/>
    <col min="16132" max="16132" width="20.7109375" style="63" customWidth="1"/>
    <col min="16133" max="16134" width="9.7109375" style="63" customWidth="1"/>
    <col min="16135" max="16135" width="2.7109375" style="63" customWidth="1"/>
    <col min="16136" max="16136" width="2" style="63" bestFit="1" customWidth="1"/>
    <col min="16137" max="16384" width="9.140625" style="63"/>
  </cols>
  <sheetData>
    <row r="1" spans="2:8" ht="21">
      <c r="B1" s="103" t="s">
        <v>47</v>
      </c>
      <c r="C1" s="103"/>
      <c r="D1" s="103"/>
      <c r="E1" s="103"/>
      <c r="F1" s="103"/>
      <c r="G1" s="103"/>
    </row>
    <row r="2" spans="2:8" ht="12.95" customHeight="1">
      <c r="B2" s="66" t="s">
        <v>48</v>
      </c>
      <c r="C2" s="104" t="s">
        <v>26</v>
      </c>
      <c r="D2" s="105"/>
      <c r="E2" s="105"/>
      <c r="F2" s="105"/>
      <c r="G2" s="105"/>
      <c r="H2" s="63" t="s">
        <v>49</v>
      </c>
    </row>
    <row r="3" spans="2:8" ht="12.95" customHeight="1">
      <c r="B3" s="67">
        <v>1</v>
      </c>
      <c r="C3" s="101" t="s">
        <v>32</v>
      </c>
      <c r="D3" s="102"/>
      <c r="E3" s="102"/>
      <c r="F3" s="102"/>
      <c r="G3" s="102"/>
    </row>
    <row r="4" spans="2:8" ht="12.95" customHeight="1">
      <c r="B4" s="67">
        <v>2</v>
      </c>
      <c r="C4" s="101" t="s">
        <v>33</v>
      </c>
      <c r="D4" s="102"/>
      <c r="E4" s="102"/>
      <c r="F4" s="102"/>
      <c r="G4" s="102"/>
    </row>
    <row r="5" spans="2:8" ht="12.95" customHeight="1">
      <c r="B5" s="67">
        <v>3</v>
      </c>
      <c r="C5" s="101" t="s">
        <v>34</v>
      </c>
      <c r="D5" s="102"/>
      <c r="E5" s="102"/>
      <c r="F5" s="102"/>
      <c r="G5" s="102"/>
    </row>
    <row r="6" spans="2:8" ht="12.95" customHeight="1">
      <c r="B6" s="67">
        <v>4</v>
      </c>
      <c r="C6" s="101" t="s">
        <v>35</v>
      </c>
      <c r="D6" s="102"/>
      <c r="E6" s="102"/>
      <c r="F6" s="102"/>
      <c r="G6" s="102"/>
    </row>
    <row r="7" spans="2:8" ht="12.95" customHeight="1">
      <c r="B7" s="67">
        <v>5</v>
      </c>
      <c r="C7" s="101" t="s">
        <v>36</v>
      </c>
      <c r="D7" s="102"/>
      <c r="E7" s="102"/>
      <c r="F7" s="102"/>
      <c r="G7" s="102"/>
    </row>
    <row r="8" spans="2:8" ht="12.95" customHeight="1">
      <c r="B8" s="67">
        <v>6</v>
      </c>
      <c r="C8" s="101" t="s">
        <v>37</v>
      </c>
      <c r="D8" s="102"/>
      <c r="E8" s="102"/>
      <c r="F8" s="102"/>
      <c r="G8" s="102"/>
    </row>
    <row r="9" spans="2:8" ht="12.95" customHeight="1">
      <c r="B9" s="67">
        <v>7</v>
      </c>
      <c r="C9" s="101" t="s">
        <v>38</v>
      </c>
      <c r="D9" s="102"/>
      <c r="E9" s="102"/>
      <c r="F9" s="102"/>
      <c r="G9" s="102"/>
    </row>
    <row r="10" spans="2:8" ht="12.95" customHeight="1">
      <c r="B10" s="67">
        <v>8</v>
      </c>
      <c r="C10" s="101" t="s">
        <v>39</v>
      </c>
      <c r="D10" s="102"/>
      <c r="E10" s="102"/>
      <c r="F10" s="102"/>
      <c r="G10" s="102"/>
    </row>
    <row r="11" spans="2:8" ht="12.95" customHeight="1">
      <c r="B11" s="67">
        <v>9</v>
      </c>
      <c r="C11" s="101" t="s">
        <v>40</v>
      </c>
      <c r="D11" s="102"/>
      <c r="E11" s="102"/>
      <c r="F11" s="102"/>
      <c r="G11" s="102"/>
    </row>
    <row r="12" spans="2:8" ht="12.95" customHeight="1">
      <c r="B12" s="67">
        <v>10</v>
      </c>
      <c r="C12" s="101" t="s">
        <v>41</v>
      </c>
      <c r="D12" s="102"/>
      <c r="E12" s="102"/>
      <c r="F12" s="102"/>
      <c r="G12" s="102"/>
    </row>
    <row r="13" spans="2:8" ht="12.95" customHeight="1">
      <c r="B13" s="67">
        <v>11</v>
      </c>
      <c r="C13" s="97" t="s">
        <v>42</v>
      </c>
      <c r="D13" s="98"/>
      <c r="E13" s="98"/>
      <c r="F13" s="98"/>
      <c r="G13" s="98"/>
    </row>
    <row r="14" spans="2:8" ht="12.95" customHeight="1">
      <c r="B14" s="67">
        <v>12</v>
      </c>
      <c r="C14" s="99" t="s">
        <v>50</v>
      </c>
      <c r="D14" s="100"/>
      <c r="E14" s="100"/>
      <c r="F14" s="100"/>
      <c r="G14" s="100"/>
    </row>
    <row r="15" spans="2:8" s="64" customFormat="1" ht="6" customHeight="1">
      <c r="B15" s="92" t="s">
        <v>49</v>
      </c>
      <c r="C15" s="93"/>
      <c r="D15" s="93"/>
      <c r="E15" s="93"/>
      <c r="F15" s="93"/>
      <c r="G15" s="94"/>
    </row>
    <row r="16" spans="2:8" s="64" customFormat="1" ht="15" customHeight="1">
      <c r="B16" s="68" t="s">
        <v>51</v>
      </c>
      <c r="C16" s="95" t="s">
        <v>45</v>
      </c>
      <c r="D16" s="95"/>
      <c r="E16" s="65"/>
      <c r="F16" s="69" t="s">
        <v>52</v>
      </c>
      <c r="G16" s="69" t="s">
        <v>53</v>
      </c>
    </row>
    <row r="17" spans="2:7" s="72" customFormat="1" ht="12.95" customHeight="1">
      <c r="B17" s="70" t="str">
        <f t="shared" ref="B17:B22" si="0">C4</f>
        <v>PAŞAKENTSPOR</v>
      </c>
      <c r="C17" s="70" t="s">
        <v>49</v>
      </c>
      <c r="D17" s="70" t="s">
        <v>49</v>
      </c>
      <c r="E17" s="70" t="str">
        <f>C3</f>
        <v>BAHÇELİEVLER SPOR</v>
      </c>
      <c r="F17" s="70"/>
      <c r="G17" s="71"/>
    </row>
    <row r="18" spans="2:7" s="72" customFormat="1" ht="12.95" customHeight="1">
      <c r="B18" s="70" t="str">
        <f t="shared" si="0"/>
        <v>ALTINOVA BLD.SPOR</v>
      </c>
      <c r="C18" s="70"/>
      <c r="D18" s="70"/>
      <c r="E18" s="70" t="str">
        <f>C13</f>
        <v>KARTALSPOR</v>
      </c>
      <c r="F18" s="70"/>
      <c r="G18" s="73"/>
    </row>
    <row r="19" spans="2:7" s="72" customFormat="1" ht="12.95" customHeight="1">
      <c r="B19" s="70" t="str">
        <f t="shared" si="0"/>
        <v>YALOVASPOR</v>
      </c>
      <c r="C19" s="70"/>
      <c r="D19" s="70"/>
      <c r="E19" s="70" t="str">
        <f>C12</f>
        <v>ESNAFSPOR</v>
      </c>
      <c r="F19" s="70"/>
      <c r="G19" s="73"/>
    </row>
    <row r="20" spans="2:7" s="72" customFormat="1" ht="12.95" customHeight="1">
      <c r="B20" s="70" t="str">
        <f t="shared" si="0"/>
        <v>ATAKENTSPOR</v>
      </c>
      <c r="C20" s="70"/>
      <c r="D20" s="70"/>
      <c r="E20" s="70" t="str">
        <f>C11</f>
        <v>YALOVAGÜCÜSPOR</v>
      </c>
      <c r="F20" s="70"/>
      <c r="G20" s="73"/>
    </row>
    <row r="21" spans="2:7" s="72" customFormat="1" ht="12.95" customHeight="1">
      <c r="B21" s="70" t="str">
        <f t="shared" si="0"/>
        <v>YILDIZLARSPOR</v>
      </c>
      <c r="C21" s="70"/>
      <c r="D21" s="70"/>
      <c r="E21" s="70" t="str">
        <f>C10</f>
        <v>DOĞANSPOR</v>
      </c>
      <c r="F21" s="70"/>
      <c r="G21" s="73"/>
    </row>
    <row r="22" spans="2:7" s="72" customFormat="1" ht="12.95" customHeight="1">
      <c r="B22" s="70" t="str">
        <f t="shared" si="0"/>
        <v>S.Y.DOĞUŞSPOR</v>
      </c>
      <c r="C22" s="70"/>
      <c r="D22" s="70"/>
      <c r="E22" s="70" t="str">
        <f>C14</f>
        <v>BAY</v>
      </c>
      <c r="F22" s="70"/>
      <c r="G22" s="73"/>
    </row>
    <row r="23" spans="2:7" s="64" customFormat="1" ht="6" customHeight="1">
      <c r="B23" s="92" t="s">
        <v>49</v>
      </c>
      <c r="C23" s="93"/>
      <c r="D23" s="93"/>
      <c r="E23" s="93"/>
      <c r="F23" s="93"/>
      <c r="G23" s="94"/>
    </row>
    <row r="24" spans="2:7" s="64" customFormat="1" ht="15" customHeight="1">
      <c r="B24" s="68" t="s">
        <v>54</v>
      </c>
      <c r="C24" s="95" t="s">
        <v>45</v>
      </c>
      <c r="D24" s="95"/>
      <c r="E24" s="65"/>
      <c r="F24" s="69" t="s">
        <v>52</v>
      </c>
      <c r="G24" s="69" t="s">
        <v>53</v>
      </c>
    </row>
    <row r="25" spans="2:7" s="72" customFormat="1" ht="12.95" customHeight="1">
      <c r="B25" s="70" t="str">
        <f>C3</f>
        <v>BAHÇELİEVLER SPOR</v>
      </c>
      <c r="C25" s="70"/>
      <c r="D25" s="70"/>
      <c r="E25" s="70" t="str">
        <f>C5</f>
        <v>ALTINOVA BLD.SPOR</v>
      </c>
      <c r="F25" s="70"/>
      <c r="G25" s="71"/>
    </row>
    <row r="26" spans="2:7" s="72" customFormat="1" ht="12.95" customHeight="1">
      <c r="B26" s="70" t="str">
        <f>C10</f>
        <v>DOĞANSPOR</v>
      </c>
      <c r="C26" s="70"/>
      <c r="D26" s="70"/>
      <c r="E26" s="70" t="str">
        <f>C9</f>
        <v>S.Y.DOĞUŞSPOR</v>
      </c>
      <c r="F26" s="70"/>
      <c r="G26" s="73"/>
    </row>
    <row r="27" spans="2:7" s="72" customFormat="1" ht="12.95" customHeight="1">
      <c r="B27" s="70" t="str">
        <f>C11</f>
        <v>YALOVAGÜCÜSPOR</v>
      </c>
      <c r="C27" s="70"/>
      <c r="D27" s="70"/>
      <c r="E27" s="70" t="str">
        <f>C8</f>
        <v>YILDIZLARSPOR</v>
      </c>
      <c r="F27" s="70"/>
      <c r="G27" s="73"/>
    </row>
    <row r="28" spans="2:7" s="72" customFormat="1" ht="12.95" customHeight="1">
      <c r="B28" s="70" t="str">
        <f>C12</f>
        <v>ESNAFSPOR</v>
      </c>
      <c r="C28" s="70"/>
      <c r="D28" s="70"/>
      <c r="E28" s="70" t="str">
        <f>C7</f>
        <v>ATAKENTSPOR</v>
      </c>
      <c r="F28" s="70"/>
      <c r="G28" s="73"/>
    </row>
    <row r="29" spans="2:7" s="72" customFormat="1" ht="12.95" customHeight="1">
      <c r="B29" s="70" t="str">
        <f>C13</f>
        <v>KARTALSPOR</v>
      </c>
      <c r="C29" s="70"/>
      <c r="D29" s="70"/>
      <c r="E29" s="70" t="str">
        <f>C6</f>
        <v>YALOVASPOR</v>
      </c>
      <c r="F29" s="70"/>
      <c r="G29" s="73"/>
    </row>
    <row r="30" spans="2:7" s="72" customFormat="1" ht="12.95" customHeight="1">
      <c r="B30" s="70" t="str">
        <f>C4</f>
        <v>PAŞAKENTSPOR</v>
      </c>
      <c r="C30" s="70"/>
      <c r="D30" s="70"/>
      <c r="E30" s="70" t="str">
        <f>C14</f>
        <v>BAY</v>
      </c>
      <c r="F30" s="70"/>
      <c r="G30" s="73"/>
    </row>
    <row r="31" spans="2:7" s="64" customFormat="1" ht="6" customHeight="1">
      <c r="B31" s="92" t="s">
        <v>49</v>
      </c>
      <c r="C31" s="93"/>
      <c r="D31" s="93"/>
      <c r="E31" s="93"/>
      <c r="F31" s="93"/>
      <c r="G31" s="94"/>
    </row>
    <row r="32" spans="2:7" s="64" customFormat="1" ht="15" customHeight="1">
      <c r="B32" s="68" t="s">
        <v>55</v>
      </c>
      <c r="C32" s="95" t="s">
        <v>45</v>
      </c>
      <c r="D32" s="95"/>
      <c r="E32" s="65"/>
      <c r="F32" s="69" t="s">
        <v>52</v>
      </c>
      <c r="G32" s="69" t="s">
        <v>53</v>
      </c>
    </row>
    <row r="33" spans="2:7" s="72" customFormat="1" ht="12.95" customHeight="1">
      <c r="B33" s="70" t="str">
        <f t="shared" ref="B33:B38" si="1">C5</f>
        <v>ALTINOVA BLD.SPOR</v>
      </c>
      <c r="C33" s="70"/>
      <c r="D33" s="70"/>
      <c r="E33" s="70" t="str">
        <f>C4</f>
        <v>PAŞAKENTSPOR</v>
      </c>
      <c r="F33" s="70"/>
      <c r="G33" s="71"/>
    </row>
    <row r="34" spans="2:7" s="72" customFormat="1" ht="12.95" customHeight="1">
      <c r="B34" s="70" t="str">
        <f t="shared" si="1"/>
        <v>YALOVASPOR</v>
      </c>
      <c r="C34" s="70"/>
      <c r="D34" s="70"/>
      <c r="E34" s="70" t="str">
        <f>C3</f>
        <v>BAHÇELİEVLER SPOR</v>
      </c>
      <c r="F34" s="70"/>
      <c r="G34" s="73"/>
    </row>
    <row r="35" spans="2:7" s="72" customFormat="1" ht="12.95" customHeight="1">
      <c r="B35" s="70" t="str">
        <f t="shared" si="1"/>
        <v>ATAKENTSPOR</v>
      </c>
      <c r="C35" s="70"/>
      <c r="D35" s="70"/>
      <c r="E35" s="70" t="str">
        <f>C13</f>
        <v>KARTALSPOR</v>
      </c>
      <c r="F35" s="70"/>
      <c r="G35" s="73"/>
    </row>
    <row r="36" spans="2:7" s="72" customFormat="1" ht="12.95" customHeight="1">
      <c r="B36" s="70" t="str">
        <f t="shared" si="1"/>
        <v>YILDIZLARSPOR</v>
      </c>
      <c r="C36" s="70"/>
      <c r="D36" s="70"/>
      <c r="E36" s="70" t="str">
        <f>C12</f>
        <v>ESNAFSPOR</v>
      </c>
      <c r="F36" s="70"/>
      <c r="G36" s="73"/>
    </row>
    <row r="37" spans="2:7" s="72" customFormat="1" ht="12.95" customHeight="1">
      <c r="B37" s="70" t="str">
        <f t="shared" si="1"/>
        <v>S.Y.DOĞUŞSPOR</v>
      </c>
      <c r="C37" s="70"/>
      <c r="D37" s="70"/>
      <c r="E37" s="70" t="str">
        <f>C11</f>
        <v>YALOVAGÜCÜSPOR</v>
      </c>
      <c r="F37" s="70"/>
      <c r="G37" s="73"/>
    </row>
    <row r="38" spans="2:7" s="72" customFormat="1" ht="12.95" customHeight="1">
      <c r="B38" s="70" t="str">
        <f t="shared" si="1"/>
        <v>DOĞANSPOR</v>
      </c>
      <c r="C38" s="70"/>
      <c r="D38" s="70"/>
      <c r="E38" s="70" t="str">
        <f>C14</f>
        <v>BAY</v>
      </c>
      <c r="F38" s="70"/>
      <c r="G38" s="73"/>
    </row>
    <row r="39" spans="2:7" s="64" customFormat="1" ht="6" customHeight="1">
      <c r="B39" s="92" t="s">
        <v>49</v>
      </c>
      <c r="C39" s="93"/>
      <c r="D39" s="93"/>
      <c r="E39" s="93"/>
      <c r="F39" s="93"/>
      <c r="G39" s="94"/>
    </row>
    <row r="40" spans="2:7" s="64" customFormat="1" ht="15" customHeight="1">
      <c r="B40" s="68" t="s">
        <v>56</v>
      </c>
      <c r="C40" s="95" t="s">
        <v>45</v>
      </c>
      <c r="D40" s="95"/>
      <c r="E40" s="65"/>
      <c r="F40" s="69" t="s">
        <v>52</v>
      </c>
      <c r="G40" s="69" t="s">
        <v>53</v>
      </c>
    </row>
    <row r="41" spans="2:7" s="72" customFormat="1" ht="12.95" customHeight="1">
      <c r="B41" s="70" t="str">
        <f>C3</f>
        <v>BAHÇELİEVLER SPOR</v>
      </c>
      <c r="C41" s="70"/>
      <c r="D41" s="70"/>
      <c r="E41" s="70" t="str">
        <f>C7</f>
        <v>ATAKENTSPOR</v>
      </c>
      <c r="F41" s="70"/>
      <c r="G41" s="71"/>
    </row>
    <row r="42" spans="2:7" s="72" customFormat="1" ht="12.95" customHeight="1">
      <c r="B42" s="70" t="str">
        <f>C4</f>
        <v>PAŞAKENTSPOR</v>
      </c>
      <c r="C42" s="70"/>
      <c r="D42" s="70"/>
      <c r="E42" s="70" t="str">
        <f>C6</f>
        <v>YALOVASPOR</v>
      </c>
      <c r="F42" s="70"/>
      <c r="G42" s="73"/>
    </row>
    <row r="43" spans="2:7" s="72" customFormat="1" ht="12.95" customHeight="1">
      <c r="B43" s="70" t="str">
        <f>C11</f>
        <v>YALOVAGÜCÜSPOR</v>
      </c>
      <c r="C43" s="70"/>
      <c r="D43" s="70"/>
      <c r="E43" s="70" t="str">
        <f>C10</f>
        <v>DOĞANSPOR</v>
      </c>
      <c r="F43" s="70"/>
      <c r="G43" s="73"/>
    </row>
    <row r="44" spans="2:7" s="72" customFormat="1" ht="12.95" customHeight="1">
      <c r="B44" s="70" t="str">
        <f>C12</f>
        <v>ESNAFSPOR</v>
      </c>
      <c r="C44" s="70"/>
      <c r="D44" s="70"/>
      <c r="E44" s="70" t="str">
        <f>C9</f>
        <v>S.Y.DOĞUŞSPOR</v>
      </c>
      <c r="F44" s="70"/>
      <c r="G44" s="73"/>
    </row>
    <row r="45" spans="2:7" s="72" customFormat="1" ht="12.95" customHeight="1">
      <c r="B45" s="70" t="str">
        <f>C13</f>
        <v>KARTALSPOR</v>
      </c>
      <c r="C45" s="70"/>
      <c r="D45" s="70"/>
      <c r="E45" s="70" t="str">
        <f>C8</f>
        <v>YILDIZLARSPOR</v>
      </c>
      <c r="F45" s="70"/>
      <c r="G45" s="73"/>
    </row>
    <row r="46" spans="2:7" s="72" customFormat="1" ht="12.95" customHeight="1">
      <c r="B46" s="70" t="str">
        <f>C5</f>
        <v>ALTINOVA BLD.SPOR</v>
      </c>
      <c r="C46" s="70"/>
      <c r="D46" s="70"/>
      <c r="E46" s="70" t="str">
        <f>C14</f>
        <v>BAY</v>
      </c>
      <c r="F46" s="70"/>
      <c r="G46" s="73"/>
    </row>
    <row r="47" spans="2:7" s="64" customFormat="1" ht="6" customHeight="1">
      <c r="B47" s="92" t="s">
        <v>49</v>
      </c>
      <c r="C47" s="93"/>
      <c r="D47" s="93"/>
      <c r="E47" s="93"/>
      <c r="F47" s="93"/>
      <c r="G47" s="94"/>
    </row>
    <row r="48" spans="2:7" s="64" customFormat="1" ht="15" customHeight="1">
      <c r="B48" s="68" t="s">
        <v>57</v>
      </c>
      <c r="C48" s="95" t="s">
        <v>45</v>
      </c>
      <c r="D48" s="95"/>
      <c r="E48" s="65"/>
      <c r="F48" s="69" t="s">
        <v>52</v>
      </c>
      <c r="G48" s="69" t="s">
        <v>53</v>
      </c>
    </row>
    <row r="49" spans="2:7" s="72" customFormat="1" ht="12.95" customHeight="1">
      <c r="B49" s="70" t="str">
        <f t="shared" ref="B49:B54" si="2">C6</f>
        <v>YALOVASPOR</v>
      </c>
      <c r="C49" s="70"/>
      <c r="D49" s="70"/>
      <c r="E49" s="70" t="str">
        <f>C5</f>
        <v>ALTINOVA BLD.SPOR</v>
      </c>
      <c r="F49" s="70"/>
      <c r="G49" s="71"/>
    </row>
    <row r="50" spans="2:7" s="72" customFormat="1" ht="12.95" customHeight="1">
      <c r="B50" s="70" t="str">
        <f t="shared" si="2"/>
        <v>ATAKENTSPOR</v>
      </c>
      <c r="C50" s="70"/>
      <c r="D50" s="70"/>
      <c r="E50" s="70" t="str">
        <f>C4</f>
        <v>PAŞAKENTSPOR</v>
      </c>
      <c r="F50" s="70"/>
      <c r="G50" s="73"/>
    </row>
    <row r="51" spans="2:7" s="72" customFormat="1" ht="12.95" customHeight="1">
      <c r="B51" s="70" t="str">
        <f t="shared" si="2"/>
        <v>YILDIZLARSPOR</v>
      </c>
      <c r="C51" s="70"/>
      <c r="D51" s="70"/>
      <c r="E51" s="70" t="str">
        <f>C3</f>
        <v>BAHÇELİEVLER SPOR</v>
      </c>
      <c r="F51" s="70"/>
      <c r="G51" s="73"/>
    </row>
    <row r="52" spans="2:7" s="72" customFormat="1" ht="12.95" customHeight="1">
      <c r="B52" s="70" t="str">
        <f t="shared" si="2"/>
        <v>S.Y.DOĞUŞSPOR</v>
      </c>
      <c r="C52" s="70"/>
      <c r="D52" s="70"/>
      <c r="E52" s="70" t="str">
        <f>C13</f>
        <v>KARTALSPOR</v>
      </c>
      <c r="F52" s="70"/>
      <c r="G52" s="73"/>
    </row>
    <row r="53" spans="2:7" s="72" customFormat="1" ht="12.95" customHeight="1">
      <c r="B53" s="70" t="str">
        <f t="shared" si="2"/>
        <v>DOĞANSPOR</v>
      </c>
      <c r="C53" s="70"/>
      <c r="D53" s="70"/>
      <c r="E53" s="70" t="str">
        <f>C12</f>
        <v>ESNAFSPOR</v>
      </c>
      <c r="F53" s="70"/>
      <c r="G53" s="73"/>
    </row>
    <row r="54" spans="2:7" s="72" customFormat="1" ht="12.95" customHeight="1">
      <c r="B54" s="70" t="str">
        <f t="shared" si="2"/>
        <v>YALOVAGÜCÜSPOR</v>
      </c>
      <c r="C54" s="70"/>
      <c r="D54" s="70"/>
      <c r="E54" s="70" t="str">
        <f>C14</f>
        <v>BAY</v>
      </c>
      <c r="F54" s="70"/>
      <c r="G54" s="73"/>
    </row>
    <row r="55" spans="2:7" s="64" customFormat="1" ht="6" customHeight="1">
      <c r="B55" s="92" t="s">
        <v>49</v>
      </c>
      <c r="C55" s="93"/>
      <c r="D55" s="93"/>
      <c r="E55" s="93"/>
      <c r="F55" s="93"/>
      <c r="G55" s="94"/>
    </row>
    <row r="56" spans="2:7" s="64" customFormat="1" ht="15" customHeight="1">
      <c r="B56" s="68" t="s">
        <v>58</v>
      </c>
      <c r="C56" s="95" t="s">
        <v>45</v>
      </c>
      <c r="D56" s="95"/>
      <c r="E56" s="65"/>
      <c r="F56" s="69" t="s">
        <v>52</v>
      </c>
      <c r="G56" s="69" t="s">
        <v>53</v>
      </c>
    </row>
    <row r="57" spans="2:7" s="72" customFormat="1" ht="12.95" customHeight="1">
      <c r="B57" s="70" t="str">
        <f>C3</f>
        <v>BAHÇELİEVLER SPOR</v>
      </c>
      <c r="C57" s="70"/>
      <c r="D57" s="70"/>
      <c r="E57" s="70" t="str">
        <f>C9</f>
        <v>S.Y.DOĞUŞSPOR</v>
      </c>
      <c r="F57" s="70"/>
      <c r="G57" s="71"/>
    </row>
    <row r="58" spans="2:7" s="72" customFormat="1" ht="12.95" customHeight="1">
      <c r="B58" s="70" t="str">
        <f>C4</f>
        <v>PAŞAKENTSPOR</v>
      </c>
      <c r="C58" s="70"/>
      <c r="D58" s="70"/>
      <c r="E58" s="70" t="str">
        <f>C8</f>
        <v>YILDIZLARSPOR</v>
      </c>
      <c r="F58" s="70"/>
      <c r="G58" s="73"/>
    </row>
    <row r="59" spans="2:7" s="72" customFormat="1" ht="12.95" customHeight="1">
      <c r="B59" s="70" t="str">
        <f>C5</f>
        <v>ALTINOVA BLD.SPOR</v>
      </c>
      <c r="C59" s="70"/>
      <c r="D59" s="70"/>
      <c r="E59" s="70" t="str">
        <f>C7</f>
        <v>ATAKENTSPOR</v>
      </c>
      <c r="F59" s="70"/>
      <c r="G59" s="73"/>
    </row>
    <row r="60" spans="2:7" s="72" customFormat="1" ht="12.95" customHeight="1">
      <c r="B60" s="70" t="str">
        <f>C12</f>
        <v>ESNAFSPOR</v>
      </c>
      <c r="C60" s="70"/>
      <c r="D60" s="70"/>
      <c r="E60" s="70" t="str">
        <f>C11</f>
        <v>YALOVAGÜCÜSPOR</v>
      </c>
      <c r="F60" s="70"/>
      <c r="G60" s="73"/>
    </row>
    <row r="61" spans="2:7" s="72" customFormat="1" ht="12.95" customHeight="1">
      <c r="B61" s="70" t="str">
        <f>C13</f>
        <v>KARTALSPOR</v>
      </c>
      <c r="C61" s="70"/>
      <c r="D61" s="70"/>
      <c r="E61" s="70" t="str">
        <f>C10</f>
        <v>DOĞANSPOR</v>
      </c>
      <c r="F61" s="70"/>
      <c r="G61" s="73"/>
    </row>
    <row r="62" spans="2:7" s="72" customFormat="1" ht="12.95" customHeight="1">
      <c r="B62" s="70" t="str">
        <f>C6</f>
        <v>YALOVASPOR</v>
      </c>
      <c r="C62" s="70"/>
      <c r="D62" s="70"/>
      <c r="E62" s="70" t="str">
        <f>C14</f>
        <v>BAY</v>
      </c>
      <c r="F62" s="70"/>
      <c r="G62" s="73"/>
    </row>
    <row r="63" spans="2:7" s="64" customFormat="1" ht="6" customHeight="1">
      <c r="B63" s="92" t="s">
        <v>49</v>
      </c>
      <c r="C63" s="93"/>
      <c r="D63" s="93"/>
      <c r="E63" s="93"/>
      <c r="F63" s="93"/>
      <c r="G63" s="94"/>
    </row>
    <row r="64" spans="2:7" s="64" customFormat="1" ht="15" customHeight="1">
      <c r="B64" s="68" t="s">
        <v>59</v>
      </c>
      <c r="C64" s="95" t="s">
        <v>45</v>
      </c>
      <c r="D64" s="95"/>
      <c r="E64" s="65"/>
      <c r="F64" s="69" t="s">
        <v>52</v>
      </c>
      <c r="G64" s="69" t="s">
        <v>53</v>
      </c>
    </row>
    <row r="65" spans="2:7" s="72" customFormat="1" ht="12.95" customHeight="1">
      <c r="B65" s="70" t="str">
        <f t="shared" ref="B65:B70" si="3">C7</f>
        <v>ATAKENTSPOR</v>
      </c>
      <c r="C65" s="70"/>
      <c r="D65" s="70"/>
      <c r="E65" s="70" t="str">
        <f>C6</f>
        <v>YALOVASPOR</v>
      </c>
      <c r="F65" s="70"/>
      <c r="G65" s="71"/>
    </row>
    <row r="66" spans="2:7" s="72" customFormat="1" ht="12.95" customHeight="1">
      <c r="B66" s="70" t="str">
        <f t="shared" si="3"/>
        <v>YILDIZLARSPOR</v>
      </c>
      <c r="C66" s="70"/>
      <c r="D66" s="70"/>
      <c r="E66" s="70" t="str">
        <f>C5</f>
        <v>ALTINOVA BLD.SPOR</v>
      </c>
      <c r="F66" s="70"/>
      <c r="G66" s="73"/>
    </row>
    <row r="67" spans="2:7" s="72" customFormat="1" ht="12.95" customHeight="1">
      <c r="B67" s="70" t="str">
        <f t="shared" si="3"/>
        <v>S.Y.DOĞUŞSPOR</v>
      </c>
      <c r="C67" s="70"/>
      <c r="D67" s="70"/>
      <c r="E67" s="70" t="str">
        <f>C4</f>
        <v>PAŞAKENTSPOR</v>
      </c>
      <c r="F67" s="70"/>
      <c r="G67" s="73"/>
    </row>
    <row r="68" spans="2:7" s="72" customFormat="1" ht="12.95" customHeight="1">
      <c r="B68" s="70" t="str">
        <f t="shared" si="3"/>
        <v>DOĞANSPOR</v>
      </c>
      <c r="C68" s="70"/>
      <c r="D68" s="70"/>
      <c r="E68" s="70" t="str">
        <f>C3</f>
        <v>BAHÇELİEVLER SPOR</v>
      </c>
      <c r="F68" s="70"/>
      <c r="G68" s="73"/>
    </row>
    <row r="69" spans="2:7" s="72" customFormat="1" ht="12.95" customHeight="1">
      <c r="B69" s="70" t="str">
        <f t="shared" si="3"/>
        <v>YALOVAGÜCÜSPOR</v>
      </c>
      <c r="C69" s="70"/>
      <c r="D69" s="70"/>
      <c r="E69" s="70" t="str">
        <f>C13</f>
        <v>KARTALSPOR</v>
      </c>
      <c r="F69" s="70"/>
      <c r="G69" s="70"/>
    </row>
    <row r="70" spans="2:7" s="72" customFormat="1" ht="12.95" customHeight="1">
      <c r="B70" s="70" t="str">
        <f t="shared" si="3"/>
        <v>ESNAFSPOR</v>
      </c>
      <c r="C70" s="70"/>
      <c r="D70" s="70"/>
      <c r="E70" s="70" t="str">
        <f>C14</f>
        <v>BAY</v>
      </c>
      <c r="F70" s="70"/>
      <c r="G70" s="73"/>
    </row>
    <row r="71" spans="2:7" s="64" customFormat="1" ht="6" customHeight="1">
      <c r="B71" s="92" t="s">
        <v>49</v>
      </c>
      <c r="C71" s="93"/>
      <c r="D71" s="93"/>
      <c r="E71" s="93"/>
      <c r="F71" s="93"/>
      <c r="G71" s="94"/>
    </row>
    <row r="72" spans="2:7" s="64" customFormat="1" ht="15" customHeight="1">
      <c r="B72" s="68" t="s">
        <v>60</v>
      </c>
      <c r="C72" s="95" t="s">
        <v>45</v>
      </c>
      <c r="D72" s="95"/>
      <c r="E72" s="65"/>
      <c r="F72" s="69" t="s">
        <v>52</v>
      </c>
      <c r="G72" s="69" t="s">
        <v>53</v>
      </c>
    </row>
    <row r="73" spans="2:7" s="72" customFormat="1" ht="12.95" customHeight="1">
      <c r="B73" s="70" t="str">
        <f>C3</f>
        <v>BAHÇELİEVLER SPOR</v>
      </c>
      <c r="C73" s="70"/>
      <c r="D73" s="70"/>
      <c r="E73" s="70" t="str">
        <f>C11</f>
        <v>YALOVAGÜCÜSPOR</v>
      </c>
      <c r="F73" s="70"/>
      <c r="G73" s="71"/>
    </row>
    <row r="74" spans="2:7" s="72" customFormat="1" ht="12.95" customHeight="1">
      <c r="B74" s="70" t="str">
        <f>C4</f>
        <v>PAŞAKENTSPOR</v>
      </c>
      <c r="C74" s="70"/>
      <c r="D74" s="70"/>
      <c r="E74" s="70" t="str">
        <f>C10</f>
        <v>DOĞANSPOR</v>
      </c>
      <c r="F74" s="70"/>
      <c r="G74" s="73"/>
    </row>
    <row r="75" spans="2:7" s="72" customFormat="1" ht="12.95" customHeight="1">
      <c r="B75" s="70" t="str">
        <f>C5</f>
        <v>ALTINOVA BLD.SPOR</v>
      </c>
      <c r="C75" s="70"/>
      <c r="D75" s="70"/>
      <c r="E75" s="70" t="str">
        <f>C9</f>
        <v>S.Y.DOĞUŞSPOR</v>
      </c>
      <c r="F75" s="70"/>
      <c r="G75" s="73"/>
    </row>
    <row r="76" spans="2:7" s="72" customFormat="1" ht="12.95" customHeight="1">
      <c r="B76" s="70" t="str">
        <f>C6</f>
        <v>YALOVASPOR</v>
      </c>
      <c r="C76" s="70"/>
      <c r="D76" s="70"/>
      <c r="E76" s="70" t="str">
        <f>C8</f>
        <v>YILDIZLARSPOR</v>
      </c>
      <c r="F76" s="70"/>
      <c r="G76" s="73"/>
    </row>
    <row r="77" spans="2:7" s="72" customFormat="1" ht="12.95" customHeight="1">
      <c r="B77" s="70" t="str">
        <f>C13</f>
        <v>KARTALSPOR</v>
      </c>
      <c r="C77" s="70"/>
      <c r="D77" s="70"/>
      <c r="E77" s="70" t="str">
        <f>C12</f>
        <v>ESNAFSPOR</v>
      </c>
      <c r="F77" s="70"/>
      <c r="G77" s="70"/>
    </row>
    <row r="78" spans="2:7" s="72" customFormat="1" ht="12.95" customHeight="1">
      <c r="B78" s="70" t="str">
        <f>C7</f>
        <v>ATAKENTSPOR</v>
      </c>
      <c r="C78" s="70"/>
      <c r="D78" s="70"/>
      <c r="E78" s="70" t="str">
        <f>C14</f>
        <v>BAY</v>
      </c>
      <c r="F78" s="70"/>
      <c r="G78" s="73"/>
    </row>
    <row r="79" spans="2:7" s="64" customFormat="1" ht="6" customHeight="1">
      <c r="B79" s="92" t="s">
        <v>49</v>
      </c>
      <c r="C79" s="93"/>
      <c r="D79" s="93"/>
      <c r="E79" s="93"/>
      <c r="F79" s="93"/>
      <c r="G79" s="94"/>
    </row>
    <row r="80" spans="2:7" s="64" customFormat="1" ht="15" customHeight="1">
      <c r="B80" s="68" t="s">
        <v>61</v>
      </c>
      <c r="C80" s="95" t="s">
        <v>45</v>
      </c>
      <c r="D80" s="95"/>
      <c r="E80" s="65"/>
      <c r="F80" s="69" t="s">
        <v>52</v>
      </c>
      <c r="G80" s="69" t="s">
        <v>53</v>
      </c>
    </row>
    <row r="81" spans="2:7" s="72" customFormat="1" ht="12.95" customHeight="1">
      <c r="B81" s="70" t="str">
        <f t="shared" ref="B81:B86" si="4">C8</f>
        <v>YILDIZLARSPOR</v>
      </c>
      <c r="C81" s="70"/>
      <c r="D81" s="70"/>
      <c r="E81" s="70" t="str">
        <f>C7</f>
        <v>ATAKENTSPOR</v>
      </c>
      <c r="F81" s="70"/>
      <c r="G81" s="71"/>
    </row>
    <row r="82" spans="2:7" s="72" customFormat="1" ht="12.95" customHeight="1">
      <c r="B82" s="70" t="str">
        <f t="shared" si="4"/>
        <v>S.Y.DOĞUŞSPOR</v>
      </c>
      <c r="C82" s="70"/>
      <c r="D82" s="70"/>
      <c r="E82" s="70" t="str">
        <f>C6</f>
        <v>YALOVASPOR</v>
      </c>
      <c r="F82" s="70"/>
      <c r="G82" s="73"/>
    </row>
    <row r="83" spans="2:7" s="72" customFormat="1" ht="12.95" customHeight="1">
      <c r="B83" s="70" t="str">
        <f t="shared" si="4"/>
        <v>DOĞANSPOR</v>
      </c>
      <c r="C83" s="70"/>
      <c r="D83" s="70"/>
      <c r="E83" s="70" t="str">
        <f>C5</f>
        <v>ALTINOVA BLD.SPOR</v>
      </c>
      <c r="F83" s="70"/>
      <c r="G83" s="73"/>
    </row>
    <row r="84" spans="2:7" s="72" customFormat="1" ht="12.95" customHeight="1">
      <c r="B84" s="70" t="str">
        <f t="shared" si="4"/>
        <v>YALOVAGÜCÜSPOR</v>
      </c>
      <c r="C84" s="70"/>
      <c r="D84" s="70"/>
      <c r="E84" s="70" t="str">
        <f>C4</f>
        <v>PAŞAKENTSPOR</v>
      </c>
      <c r="F84" s="70"/>
      <c r="G84" s="73"/>
    </row>
    <row r="85" spans="2:7" s="72" customFormat="1" ht="12.95" customHeight="1">
      <c r="B85" s="70" t="str">
        <f t="shared" si="4"/>
        <v>ESNAFSPOR</v>
      </c>
      <c r="C85" s="70"/>
      <c r="D85" s="70"/>
      <c r="E85" s="70" t="str">
        <f>C3</f>
        <v>BAHÇELİEVLER SPOR</v>
      </c>
      <c r="F85" s="70"/>
      <c r="G85" s="70"/>
    </row>
    <row r="86" spans="2:7" s="72" customFormat="1" ht="12.95" customHeight="1">
      <c r="B86" s="70" t="str">
        <f t="shared" si="4"/>
        <v>KARTALSPOR</v>
      </c>
      <c r="C86" s="70"/>
      <c r="D86" s="70"/>
      <c r="E86" s="70" t="str">
        <f>C14</f>
        <v>BAY</v>
      </c>
      <c r="F86" s="70"/>
      <c r="G86" s="73"/>
    </row>
    <row r="87" spans="2:7" s="64" customFormat="1" ht="6" customHeight="1">
      <c r="B87" s="92" t="s">
        <v>49</v>
      </c>
      <c r="C87" s="93"/>
      <c r="D87" s="93"/>
      <c r="E87" s="93"/>
      <c r="F87" s="93"/>
      <c r="G87" s="94"/>
    </row>
    <row r="88" spans="2:7" s="64" customFormat="1" ht="15" customHeight="1">
      <c r="B88" s="68" t="s">
        <v>62</v>
      </c>
      <c r="C88" s="95" t="s">
        <v>45</v>
      </c>
      <c r="D88" s="95"/>
      <c r="E88" s="65"/>
      <c r="F88" s="69" t="s">
        <v>52</v>
      </c>
      <c r="G88" s="69" t="s">
        <v>53</v>
      </c>
    </row>
    <row r="89" spans="2:7" s="72" customFormat="1" ht="12.95" customHeight="1">
      <c r="B89" s="70" t="str">
        <f t="shared" ref="B89:B94" si="5">C3</f>
        <v>BAHÇELİEVLER SPOR</v>
      </c>
      <c r="C89" s="70"/>
      <c r="D89" s="70"/>
      <c r="E89" s="70" t="str">
        <f>C13</f>
        <v>KARTALSPOR</v>
      </c>
      <c r="F89" s="70"/>
      <c r="G89" s="71"/>
    </row>
    <row r="90" spans="2:7" s="72" customFormat="1" ht="12.95" customHeight="1">
      <c r="B90" s="70" t="str">
        <f t="shared" si="5"/>
        <v>PAŞAKENTSPOR</v>
      </c>
      <c r="C90" s="70"/>
      <c r="D90" s="70"/>
      <c r="E90" s="70" t="str">
        <f>C12</f>
        <v>ESNAFSPOR</v>
      </c>
      <c r="F90" s="70"/>
      <c r="G90" s="73"/>
    </row>
    <row r="91" spans="2:7" s="72" customFormat="1" ht="12.95" customHeight="1">
      <c r="B91" s="70" t="str">
        <f t="shared" si="5"/>
        <v>ALTINOVA BLD.SPOR</v>
      </c>
      <c r="C91" s="70"/>
      <c r="D91" s="70"/>
      <c r="E91" s="70" t="str">
        <f>C11</f>
        <v>YALOVAGÜCÜSPOR</v>
      </c>
      <c r="F91" s="70"/>
      <c r="G91" s="73"/>
    </row>
    <row r="92" spans="2:7" s="72" customFormat="1" ht="12.95" customHeight="1">
      <c r="B92" s="70" t="str">
        <f t="shared" si="5"/>
        <v>YALOVASPOR</v>
      </c>
      <c r="C92" s="70"/>
      <c r="D92" s="70"/>
      <c r="E92" s="70" t="str">
        <f>C10</f>
        <v>DOĞANSPOR</v>
      </c>
      <c r="F92" s="70"/>
      <c r="G92" s="73"/>
    </row>
    <row r="93" spans="2:7" s="72" customFormat="1" ht="12.95" customHeight="1">
      <c r="B93" s="70" t="str">
        <f t="shared" si="5"/>
        <v>ATAKENTSPOR</v>
      </c>
      <c r="C93" s="70"/>
      <c r="D93" s="70"/>
      <c r="E93" s="70" t="str">
        <f>C9</f>
        <v>S.Y.DOĞUŞSPOR</v>
      </c>
      <c r="F93" s="70"/>
      <c r="G93" s="70"/>
    </row>
    <row r="94" spans="2:7" s="72" customFormat="1" ht="12.95" customHeight="1">
      <c r="B94" s="70" t="str">
        <f t="shared" si="5"/>
        <v>YILDIZLARSPOR</v>
      </c>
      <c r="C94" s="70"/>
      <c r="D94" s="70"/>
      <c r="E94" s="70" t="str">
        <f>C14</f>
        <v>BAY</v>
      </c>
      <c r="F94" s="70"/>
      <c r="G94" s="73"/>
    </row>
    <row r="95" spans="2:7" s="64" customFormat="1" ht="6" customHeight="1">
      <c r="B95" s="92" t="s">
        <v>49</v>
      </c>
      <c r="C95" s="93"/>
      <c r="D95" s="93"/>
      <c r="E95" s="93"/>
      <c r="F95" s="93"/>
      <c r="G95" s="94"/>
    </row>
    <row r="96" spans="2:7" s="64" customFormat="1" ht="15" customHeight="1">
      <c r="B96" s="68" t="s">
        <v>63</v>
      </c>
      <c r="C96" s="95" t="s">
        <v>45</v>
      </c>
      <c r="D96" s="95"/>
      <c r="E96" s="65"/>
      <c r="F96" s="69" t="s">
        <v>52</v>
      </c>
      <c r="G96" s="69" t="s">
        <v>53</v>
      </c>
    </row>
    <row r="97" spans="2:7" s="72" customFormat="1" ht="12.95" customHeight="1">
      <c r="B97" s="70" t="str">
        <f>C9</f>
        <v>S.Y.DOĞUŞSPOR</v>
      </c>
      <c r="C97" s="70"/>
      <c r="D97" s="70"/>
      <c r="E97" s="70" t="str">
        <f>C8</f>
        <v>YILDIZLARSPOR</v>
      </c>
      <c r="F97" s="70"/>
      <c r="G97" s="71"/>
    </row>
    <row r="98" spans="2:7" s="72" customFormat="1" ht="12.95" customHeight="1">
      <c r="B98" s="70" t="str">
        <f>C10</f>
        <v>DOĞANSPOR</v>
      </c>
      <c r="C98" s="70"/>
      <c r="D98" s="70"/>
      <c r="E98" s="70" t="str">
        <f>C7</f>
        <v>ATAKENTSPOR</v>
      </c>
      <c r="F98" s="70"/>
      <c r="G98" s="73"/>
    </row>
    <row r="99" spans="2:7" s="72" customFormat="1" ht="12.95" customHeight="1">
      <c r="B99" s="70" t="str">
        <f>C11</f>
        <v>YALOVAGÜCÜSPOR</v>
      </c>
      <c r="C99" s="70"/>
      <c r="D99" s="70"/>
      <c r="E99" s="70" t="str">
        <f>C6</f>
        <v>YALOVASPOR</v>
      </c>
      <c r="F99" s="70"/>
      <c r="G99" s="73"/>
    </row>
    <row r="100" spans="2:7" s="72" customFormat="1" ht="12.95" customHeight="1">
      <c r="B100" s="70" t="str">
        <f>C12</f>
        <v>ESNAFSPOR</v>
      </c>
      <c r="C100" s="70"/>
      <c r="D100" s="70"/>
      <c r="E100" s="70" t="str">
        <f>C5</f>
        <v>ALTINOVA BLD.SPOR</v>
      </c>
      <c r="F100" s="70"/>
      <c r="G100" s="73"/>
    </row>
    <row r="101" spans="2:7" s="72" customFormat="1" ht="12.95" customHeight="1">
      <c r="B101" s="70" t="str">
        <f>C13</f>
        <v>KARTALSPOR</v>
      </c>
      <c r="C101" s="70"/>
      <c r="D101" s="70"/>
      <c r="E101" s="70" t="str">
        <f>C4</f>
        <v>PAŞAKENTSPOR</v>
      </c>
      <c r="F101" s="70"/>
      <c r="G101" s="70"/>
    </row>
    <row r="102" spans="2:7" s="72" customFormat="1" ht="12.95" customHeight="1">
      <c r="B102" s="70" t="str">
        <f>C3</f>
        <v>BAHÇELİEVLER SPOR</v>
      </c>
      <c r="C102" s="70"/>
      <c r="D102" s="70"/>
      <c r="E102" s="70" t="str">
        <f>C14</f>
        <v>BAY</v>
      </c>
      <c r="F102" s="70"/>
      <c r="G102" s="73"/>
    </row>
    <row r="103" spans="2:7" s="64" customFormat="1" ht="15" customHeight="1"/>
    <row r="104" spans="2:7">
      <c r="B104" s="96" t="s">
        <v>49</v>
      </c>
      <c r="C104" s="96"/>
    </row>
  </sheetData>
  <mergeCells count="37">
    <mergeCell ref="C12:G12"/>
    <mergeCell ref="B1:G1"/>
    <mergeCell ref="C2:G2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88:D88"/>
    <mergeCell ref="B79:G79"/>
    <mergeCell ref="B87:G87"/>
    <mergeCell ref="C13:G13"/>
    <mergeCell ref="C14:G14"/>
    <mergeCell ref="C16:D16"/>
    <mergeCell ref="C24:D24"/>
    <mergeCell ref="C32:D32"/>
    <mergeCell ref="C40:D40"/>
    <mergeCell ref="B95:G95"/>
    <mergeCell ref="C96:D96"/>
    <mergeCell ref="B104:C104"/>
    <mergeCell ref="B15:G15"/>
    <mergeCell ref="B23:G23"/>
    <mergeCell ref="B31:G31"/>
    <mergeCell ref="B39:G39"/>
    <mergeCell ref="B47:G47"/>
    <mergeCell ref="B55:G55"/>
    <mergeCell ref="B63:G63"/>
    <mergeCell ref="B71:G71"/>
    <mergeCell ref="C48:D48"/>
    <mergeCell ref="C56:D56"/>
    <mergeCell ref="C64:D64"/>
    <mergeCell ref="C72:D72"/>
    <mergeCell ref="C80:D80"/>
  </mergeCells>
  <conditionalFormatting sqref="B2:G2 B14:G14 B3:B13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2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2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0">
    <cfRule type="iconSet" priority="41">
      <iconSet iconSet="3TrafficLights2">
        <cfvo type="percent" val="0"/>
        <cfvo type="percent" val="33"/>
        <cfvo type="percent" val="67"/>
      </iconSet>
    </cfRule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G9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9">
    <cfRule type="iconSet" priority="44">
      <iconSet iconSet="3TrafficLights2">
        <cfvo type="percent" val="0"/>
        <cfvo type="percent" val="33"/>
        <cfvo type="percent" val="67"/>
      </iconSet>
    </cfRule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">
      <colorScale>
        <cfvo type="min" val="0"/>
        <cfvo type="max" val="0"/>
        <color rgb="FFFF7128"/>
        <color rgb="FFFFEF9C"/>
      </colorScale>
    </cfRule>
  </conditionalFormatting>
  <conditionalFormatting sqref="C3:G8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7">
    <cfRule type="iconSet" priority="49">
      <iconSet iconSet="3TrafficLights2">
        <cfvo type="percent" val="0"/>
        <cfvo type="percent" val="33"/>
        <cfvo type="percent" val="67"/>
      </iconSet>
    </cfRule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3">
    <cfRule type="iconSet" priority="51">
      <iconSet iconSet="3TrafficLights2">
        <cfvo type="percent" val="0"/>
        <cfvo type="percent" val="33"/>
        <cfvo type="percent" val="67"/>
      </iconSet>
    </cfRule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2">
    <cfRule type="iconSet" priority="53">
      <iconSet iconSet="3TrafficLights2">
        <cfvo type="percent" val="0"/>
        <cfvo type="percent" val="33"/>
        <cfvo type="percent" val="67"/>
      </iconSet>
    </cfRule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10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G9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9">
    <cfRule type="iconSet" priority="58">
      <iconSet iconSet="3TrafficLights2">
        <cfvo type="percent" val="0"/>
        <cfvo type="percent" val="33"/>
        <cfvo type="percent" val="67"/>
      </iconSet>
    </cfRule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0">
      <colorScale>
        <cfvo type="min" val="0"/>
        <cfvo type="max" val="0"/>
        <color rgb="FFFF7128"/>
        <color rgb="FFFFEF9C"/>
      </colorScale>
    </cfRule>
  </conditionalFormatting>
  <conditionalFormatting sqref="C3:G8">
    <cfRule type="iconSet" priority="61">
      <iconSet iconSet="3TrafficLights2">
        <cfvo type="percent" val="0"/>
        <cfvo type="percent" val="33"/>
        <cfvo type="percent" val="67"/>
      </iconSet>
    </cfRule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G7">
    <cfRule type="iconSet" priority="63">
      <iconSet iconSet="3TrafficLights2">
        <cfvo type="percent" val="0"/>
        <cfvo type="percent" val="33"/>
        <cfvo type="percent" val="67"/>
      </iconSet>
    </cfRule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1.66" right="0.70866141732283472" top="0.15748031496062992" bottom="0.27559055118110237" header="0.15748031496062992" footer="0.15748031496062992"/>
  <pageSetup paperSize="9" scale="65" orientation="portrait" horizontalDpi="0" verticalDpi="0" r:id="rId1"/>
  <rowBreaks count="1" manualBreakCount="1">
    <brk id="1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I73"/>
  <sheetViews>
    <sheetView workbookViewId="0">
      <selection activeCell="P21" sqref="P21"/>
    </sheetView>
  </sheetViews>
  <sheetFormatPr defaultRowHeight="12.75"/>
  <cols>
    <col min="1" max="1" width="15.7109375" style="44" customWidth="1"/>
    <col min="2" max="2" width="20.7109375" style="44" customWidth="1"/>
    <col min="3" max="4" width="3" style="44" bestFit="1" customWidth="1"/>
    <col min="5" max="5" width="20.7109375" style="44" customWidth="1"/>
    <col min="6" max="7" width="9.7109375" style="44" customWidth="1"/>
    <col min="8" max="8" width="2.7109375" style="44" customWidth="1"/>
    <col min="9" max="9" width="2" style="44" bestFit="1" customWidth="1"/>
    <col min="10" max="256" width="9.140625" style="44"/>
    <col min="257" max="257" width="15.7109375" style="44" customWidth="1"/>
    <col min="258" max="258" width="20.7109375" style="44" customWidth="1"/>
    <col min="259" max="260" width="3" style="44" bestFit="1" customWidth="1"/>
    <col min="261" max="261" width="20.7109375" style="44" customWidth="1"/>
    <col min="262" max="263" width="9.7109375" style="44" customWidth="1"/>
    <col min="264" max="264" width="2.7109375" style="44" customWidth="1"/>
    <col min="265" max="265" width="2" style="44" bestFit="1" customWidth="1"/>
    <col min="266" max="512" width="9.140625" style="44"/>
    <col min="513" max="513" width="15.7109375" style="44" customWidth="1"/>
    <col min="514" max="514" width="20.7109375" style="44" customWidth="1"/>
    <col min="515" max="516" width="3" style="44" bestFit="1" customWidth="1"/>
    <col min="517" max="517" width="20.7109375" style="44" customWidth="1"/>
    <col min="518" max="519" width="9.7109375" style="44" customWidth="1"/>
    <col min="520" max="520" width="2.7109375" style="44" customWidth="1"/>
    <col min="521" max="521" width="2" style="44" bestFit="1" customWidth="1"/>
    <col min="522" max="768" width="9.140625" style="44"/>
    <col min="769" max="769" width="15.7109375" style="44" customWidth="1"/>
    <col min="770" max="770" width="20.7109375" style="44" customWidth="1"/>
    <col min="771" max="772" width="3" style="44" bestFit="1" customWidth="1"/>
    <col min="773" max="773" width="20.7109375" style="44" customWidth="1"/>
    <col min="774" max="775" width="9.7109375" style="44" customWidth="1"/>
    <col min="776" max="776" width="2.7109375" style="44" customWidth="1"/>
    <col min="777" max="777" width="2" style="44" bestFit="1" customWidth="1"/>
    <col min="778" max="1024" width="9.140625" style="44"/>
    <col min="1025" max="1025" width="15.7109375" style="44" customWidth="1"/>
    <col min="1026" max="1026" width="20.7109375" style="44" customWidth="1"/>
    <col min="1027" max="1028" width="3" style="44" bestFit="1" customWidth="1"/>
    <col min="1029" max="1029" width="20.7109375" style="44" customWidth="1"/>
    <col min="1030" max="1031" width="9.7109375" style="44" customWidth="1"/>
    <col min="1032" max="1032" width="2.7109375" style="44" customWidth="1"/>
    <col min="1033" max="1033" width="2" style="44" bestFit="1" customWidth="1"/>
    <col min="1034" max="1280" width="9.140625" style="44"/>
    <col min="1281" max="1281" width="15.7109375" style="44" customWidth="1"/>
    <col min="1282" max="1282" width="20.7109375" style="44" customWidth="1"/>
    <col min="1283" max="1284" width="3" style="44" bestFit="1" customWidth="1"/>
    <col min="1285" max="1285" width="20.7109375" style="44" customWidth="1"/>
    <col min="1286" max="1287" width="9.7109375" style="44" customWidth="1"/>
    <col min="1288" max="1288" width="2.7109375" style="44" customWidth="1"/>
    <col min="1289" max="1289" width="2" style="44" bestFit="1" customWidth="1"/>
    <col min="1290" max="1536" width="9.140625" style="44"/>
    <col min="1537" max="1537" width="15.7109375" style="44" customWidth="1"/>
    <col min="1538" max="1538" width="20.7109375" style="44" customWidth="1"/>
    <col min="1539" max="1540" width="3" style="44" bestFit="1" customWidth="1"/>
    <col min="1541" max="1541" width="20.7109375" style="44" customWidth="1"/>
    <col min="1542" max="1543" width="9.7109375" style="44" customWidth="1"/>
    <col min="1544" max="1544" width="2.7109375" style="44" customWidth="1"/>
    <col min="1545" max="1545" width="2" style="44" bestFit="1" customWidth="1"/>
    <col min="1546" max="1792" width="9.140625" style="44"/>
    <col min="1793" max="1793" width="15.7109375" style="44" customWidth="1"/>
    <col min="1794" max="1794" width="20.7109375" style="44" customWidth="1"/>
    <col min="1795" max="1796" width="3" style="44" bestFit="1" customWidth="1"/>
    <col min="1797" max="1797" width="20.7109375" style="44" customWidth="1"/>
    <col min="1798" max="1799" width="9.7109375" style="44" customWidth="1"/>
    <col min="1800" max="1800" width="2.7109375" style="44" customWidth="1"/>
    <col min="1801" max="1801" width="2" style="44" bestFit="1" customWidth="1"/>
    <col min="1802" max="2048" width="9.140625" style="44"/>
    <col min="2049" max="2049" width="15.7109375" style="44" customWidth="1"/>
    <col min="2050" max="2050" width="20.7109375" style="44" customWidth="1"/>
    <col min="2051" max="2052" width="3" style="44" bestFit="1" customWidth="1"/>
    <col min="2053" max="2053" width="20.7109375" style="44" customWidth="1"/>
    <col min="2054" max="2055" width="9.7109375" style="44" customWidth="1"/>
    <col min="2056" max="2056" width="2.7109375" style="44" customWidth="1"/>
    <col min="2057" max="2057" width="2" style="44" bestFit="1" customWidth="1"/>
    <col min="2058" max="2304" width="9.140625" style="44"/>
    <col min="2305" max="2305" width="15.7109375" style="44" customWidth="1"/>
    <col min="2306" max="2306" width="20.7109375" style="44" customWidth="1"/>
    <col min="2307" max="2308" width="3" style="44" bestFit="1" customWidth="1"/>
    <col min="2309" max="2309" width="20.7109375" style="44" customWidth="1"/>
    <col min="2310" max="2311" width="9.7109375" style="44" customWidth="1"/>
    <col min="2312" max="2312" width="2.7109375" style="44" customWidth="1"/>
    <col min="2313" max="2313" width="2" style="44" bestFit="1" customWidth="1"/>
    <col min="2314" max="2560" width="9.140625" style="44"/>
    <col min="2561" max="2561" width="15.7109375" style="44" customWidth="1"/>
    <col min="2562" max="2562" width="20.7109375" style="44" customWidth="1"/>
    <col min="2563" max="2564" width="3" style="44" bestFit="1" customWidth="1"/>
    <col min="2565" max="2565" width="20.7109375" style="44" customWidth="1"/>
    <col min="2566" max="2567" width="9.7109375" style="44" customWidth="1"/>
    <col min="2568" max="2568" width="2.7109375" style="44" customWidth="1"/>
    <col min="2569" max="2569" width="2" style="44" bestFit="1" customWidth="1"/>
    <col min="2570" max="2816" width="9.140625" style="44"/>
    <col min="2817" max="2817" width="15.7109375" style="44" customWidth="1"/>
    <col min="2818" max="2818" width="20.7109375" style="44" customWidth="1"/>
    <col min="2819" max="2820" width="3" style="44" bestFit="1" customWidth="1"/>
    <col min="2821" max="2821" width="20.7109375" style="44" customWidth="1"/>
    <col min="2822" max="2823" width="9.7109375" style="44" customWidth="1"/>
    <col min="2824" max="2824" width="2.7109375" style="44" customWidth="1"/>
    <col min="2825" max="2825" width="2" style="44" bestFit="1" customWidth="1"/>
    <col min="2826" max="3072" width="9.140625" style="44"/>
    <col min="3073" max="3073" width="15.7109375" style="44" customWidth="1"/>
    <col min="3074" max="3074" width="20.7109375" style="44" customWidth="1"/>
    <col min="3075" max="3076" width="3" style="44" bestFit="1" customWidth="1"/>
    <col min="3077" max="3077" width="20.7109375" style="44" customWidth="1"/>
    <col min="3078" max="3079" width="9.7109375" style="44" customWidth="1"/>
    <col min="3080" max="3080" width="2.7109375" style="44" customWidth="1"/>
    <col min="3081" max="3081" width="2" style="44" bestFit="1" customWidth="1"/>
    <col min="3082" max="3328" width="9.140625" style="44"/>
    <col min="3329" max="3329" width="15.7109375" style="44" customWidth="1"/>
    <col min="3330" max="3330" width="20.7109375" style="44" customWidth="1"/>
    <col min="3331" max="3332" width="3" style="44" bestFit="1" customWidth="1"/>
    <col min="3333" max="3333" width="20.7109375" style="44" customWidth="1"/>
    <col min="3334" max="3335" width="9.7109375" style="44" customWidth="1"/>
    <col min="3336" max="3336" width="2.7109375" style="44" customWidth="1"/>
    <col min="3337" max="3337" width="2" style="44" bestFit="1" customWidth="1"/>
    <col min="3338" max="3584" width="9.140625" style="44"/>
    <col min="3585" max="3585" width="15.7109375" style="44" customWidth="1"/>
    <col min="3586" max="3586" width="20.7109375" style="44" customWidth="1"/>
    <col min="3587" max="3588" width="3" style="44" bestFit="1" customWidth="1"/>
    <col min="3589" max="3589" width="20.7109375" style="44" customWidth="1"/>
    <col min="3590" max="3591" width="9.7109375" style="44" customWidth="1"/>
    <col min="3592" max="3592" width="2.7109375" style="44" customWidth="1"/>
    <col min="3593" max="3593" width="2" style="44" bestFit="1" customWidth="1"/>
    <col min="3594" max="3840" width="9.140625" style="44"/>
    <col min="3841" max="3841" width="15.7109375" style="44" customWidth="1"/>
    <col min="3842" max="3842" width="20.7109375" style="44" customWidth="1"/>
    <col min="3843" max="3844" width="3" style="44" bestFit="1" customWidth="1"/>
    <col min="3845" max="3845" width="20.7109375" style="44" customWidth="1"/>
    <col min="3846" max="3847" width="9.7109375" style="44" customWidth="1"/>
    <col min="3848" max="3848" width="2.7109375" style="44" customWidth="1"/>
    <col min="3849" max="3849" width="2" style="44" bestFit="1" customWidth="1"/>
    <col min="3850" max="4096" width="9.140625" style="44"/>
    <col min="4097" max="4097" width="15.7109375" style="44" customWidth="1"/>
    <col min="4098" max="4098" width="20.7109375" style="44" customWidth="1"/>
    <col min="4099" max="4100" width="3" style="44" bestFit="1" customWidth="1"/>
    <col min="4101" max="4101" width="20.7109375" style="44" customWidth="1"/>
    <col min="4102" max="4103" width="9.7109375" style="44" customWidth="1"/>
    <col min="4104" max="4104" width="2.7109375" style="44" customWidth="1"/>
    <col min="4105" max="4105" width="2" style="44" bestFit="1" customWidth="1"/>
    <col min="4106" max="4352" width="9.140625" style="44"/>
    <col min="4353" max="4353" width="15.7109375" style="44" customWidth="1"/>
    <col min="4354" max="4354" width="20.7109375" style="44" customWidth="1"/>
    <col min="4355" max="4356" width="3" style="44" bestFit="1" customWidth="1"/>
    <col min="4357" max="4357" width="20.7109375" style="44" customWidth="1"/>
    <col min="4358" max="4359" width="9.7109375" style="44" customWidth="1"/>
    <col min="4360" max="4360" width="2.7109375" style="44" customWidth="1"/>
    <col min="4361" max="4361" width="2" style="44" bestFit="1" customWidth="1"/>
    <col min="4362" max="4608" width="9.140625" style="44"/>
    <col min="4609" max="4609" width="15.7109375" style="44" customWidth="1"/>
    <col min="4610" max="4610" width="20.7109375" style="44" customWidth="1"/>
    <col min="4611" max="4612" width="3" style="44" bestFit="1" customWidth="1"/>
    <col min="4613" max="4613" width="20.7109375" style="44" customWidth="1"/>
    <col min="4614" max="4615" width="9.7109375" style="44" customWidth="1"/>
    <col min="4616" max="4616" width="2.7109375" style="44" customWidth="1"/>
    <col min="4617" max="4617" width="2" style="44" bestFit="1" customWidth="1"/>
    <col min="4618" max="4864" width="9.140625" style="44"/>
    <col min="4865" max="4865" width="15.7109375" style="44" customWidth="1"/>
    <col min="4866" max="4866" width="20.7109375" style="44" customWidth="1"/>
    <col min="4867" max="4868" width="3" style="44" bestFit="1" customWidth="1"/>
    <col min="4869" max="4869" width="20.7109375" style="44" customWidth="1"/>
    <col min="4870" max="4871" width="9.7109375" style="44" customWidth="1"/>
    <col min="4872" max="4872" width="2.7109375" style="44" customWidth="1"/>
    <col min="4873" max="4873" width="2" style="44" bestFit="1" customWidth="1"/>
    <col min="4874" max="5120" width="9.140625" style="44"/>
    <col min="5121" max="5121" width="15.7109375" style="44" customWidth="1"/>
    <col min="5122" max="5122" width="20.7109375" style="44" customWidth="1"/>
    <col min="5123" max="5124" width="3" style="44" bestFit="1" customWidth="1"/>
    <col min="5125" max="5125" width="20.7109375" style="44" customWidth="1"/>
    <col min="5126" max="5127" width="9.7109375" style="44" customWidth="1"/>
    <col min="5128" max="5128" width="2.7109375" style="44" customWidth="1"/>
    <col min="5129" max="5129" width="2" style="44" bestFit="1" customWidth="1"/>
    <col min="5130" max="5376" width="9.140625" style="44"/>
    <col min="5377" max="5377" width="15.7109375" style="44" customWidth="1"/>
    <col min="5378" max="5378" width="20.7109375" style="44" customWidth="1"/>
    <col min="5379" max="5380" width="3" style="44" bestFit="1" customWidth="1"/>
    <col min="5381" max="5381" width="20.7109375" style="44" customWidth="1"/>
    <col min="5382" max="5383" width="9.7109375" style="44" customWidth="1"/>
    <col min="5384" max="5384" width="2.7109375" style="44" customWidth="1"/>
    <col min="5385" max="5385" width="2" style="44" bestFit="1" customWidth="1"/>
    <col min="5386" max="5632" width="9.140625" style="44"/>
    <col min="5633" max="5633" width="15.7109375" style="44" customWidth="1"/>
    <col min="5634" max="5634" width="20.7109375" style="44" customWidth="1"/>
    <col min="5635" max="5636" width="3" style="44" bestFit="1" customWidth="1"/>
    <col min="5637" max="5637" width="20.7109375" style="44" customWidth="1"/>
    <col min="5638" max="5639" width="9.7109375" style="44" customWidth="1"/>
    <col min="5640" max="5640" width="2.7109375" style="44" customWidth="1"/>
    <col min="5641" max="5641" width="2" style="44" bestFit="1" customWidth="1"/>
    <col min="5642" max="5888" width="9.140625" style="44"/>
    <col min="5889" max="5889" width="15.7109375" style="44" customWidth="1"/>
    <col min="5890" max="5890" width="20.7109375" style="44" customWidth="1"/>
    <col min="5891" max="5892" width="3" style="44" bestFit="1" customWidth="1"/>
    <col min="5893" max="5893" width="20.7109375" style="44" customWidth="1"/>
    <col min="5894" max="5895" width="9.7109375" style="44" customWidth="1"/>
    <col min="5896" max="5896" width="2.7109375" style="44" customWidth="1"/>
    <col min="5897" max="5897" width="2" style="44" bestFit="1" customWidth="1"/>
    <col min="5898" max="6144" width="9.140625" style="44"/>
    <col min="6145" max="6145" width="15.7109375" style="44" customWidth="1"/>
    <col min="6146" max="6146" width="20.7109375" style="44" customWidth="1"/>
    <col min="6147" max="6148" width="3" style="44" bestFit="1" customWidth="1"/>
    <col min="6149" max="6149" width="20.7109375" style="44" customWidth="1"/>
    <col min="6150" max="6151" width="9.7109375" style="44" customWidth="1"/>
    <col min="6152" max="6152" width="2.7109375" style="44" customWidth="1"/>
    <col min="6153" max="6153" width="2" style="44" bestFit="1" customWidth="1"/>
    <col min="6154" max="6400" width="9.140625" style="44"/>
    <col min="6401" max="6401" width="15.7109375" style="44" customWidth="1"/>
    <col min="6402" max="6402" width="20.7109375" style="44" customWidth="1"/>
    <col min="6403" max="6404" width="3" style="44" bestFit="1" customWidth="1"/>
    <col min="6405" max="6405" width="20.7109375" style="44" customWidth="1"/>
    <col min="6406" max="6407" width="9.7109375" style="44" customWidth="1"/>
    <col min="6408" max="6408" width="2.7109375" style="44" customWidth="1"/>
    <col min="6409" max="6409" width="2" style="44" bestFit="1" customWidth="1"/>
    <col min="6410" max="6656" width="9.140625" style="44"/>
    <col min="6657" max="6657" width="15.7109375" style="44" customWidth="1"/>
    <col min="6658" max="6658" width="20.7109375" style="44" customWidth="1"/>
    <col min="6659" max="6660" width="3" style="44" bestFit="1" customWidth="1"/>
    <col min="6661" max="6661" width="20.7109375" style="44" customWidth="1"/>
    <col min="6662" max="6663" width="9.7109375" style="44" customWidth="1"/>
    <col min="6664" max="6664" width="2.7109375" style="44" customWidth="1"/>
    <col min="6665" max="6665" width="2" style="44" bestFit="1" customWidth="1"/>
    <col min="6666" max="6912" width="9.140625" style="44"/>
    <col min="6913" max="6913" width="15.7109375" style="44" customWidth="1"/>
    <col min="6914" max="6914" width="20.7109375" style="44" customWidth="1"/>
    <col min="6915" max="6916" width="3" style="44" bestFit="1" customWidth="1"/>
    <col min="6917" max="6917" width="20.7109375" style="44" customWidth="1"/>
    <col min="6918" max="6919" width="9.7109375" style="44" customWidth="1"/>
    <col min="6920" max="6920" width="2.7109375" style="44" customWidth="1"/>
    <col min="6921" max="6921" width="2" style="44" bestFit="1" customWidth="1"/>
    <col min="6922" max="7168" width="9.140625" style="44"/>
    <col min="7169" max="7169" width="15.7109375" style="44" customWidth="1"/>
    <col min="7170" max="7170" width="20.7109375" style="44" customWidth="1"/>
    <col min="7171" max="7172" width="3" style="44" bestFit="1" customWidth="1"/>
    <col min="7173" max="7173" width="20.7109375" style="44" customWidth="1"/>
    <col min="7174" max="7175" width="9.7109375" style="44" customWidth="1"/>
    <col min="7176" max="7176" width="2.7109375" style="44" customWidth="1"/>
    <col min="7177" max="7177" width="2" style="44" bestFit="1" customWidth="1"/>
    <col min="7178" max="7424" width="9.140625" style="44"/>
    <col min="7425" max="7425" width="15.7109375" style="44" customWidth="1"/>
    <col min="7426" max="7426" width="20.7109375" style="44" customWidth="1"/>
    <col min="7427" max="7428" width="3" style="44" bestFit="1" customWidth="1"/>
    <col min="7429" max="7429" width="20.7109375" style="44" customWidth="1"/>
    <col min="7430" max="7431" width="9.7109375" style="44" customWidth="1"/>
    <col min="7432" max="7432" width="2.7109375" style="44" customWidth="1"/>
    <col min="7433" max="7433" width="2" style="44" bestFit="1" customWidth="1"/>
    <col min="7434" max="7680" width="9.140625" style="44"/>
    <col min="7681" max="7681" width="15.7109375" style="44" customWidth="1"/>
    <col min="7682" max="7682" width="20.7109375" style="44" customWidth="1"/>
    <col min="7683" max="7684" width="3" style="44" bestFit="1" customWidth="1"/>
    <col min="7685" max="7685" width="20.7109375" style="44" customWidth="1"/>
    <col min="7686" max="7687" width="9.7109375" style="44" customWidth="1"/>
    <col min="7688" max="7688" width="2.7109375" style="44" customWidth="1"/>
    <col min="7689" max="7689" width="2" style="44" bestFit="1" customWidth="1"/>
    <col min="7690" max="7936" width="9.140625" style="44"/>
    <col min="7937" max="7937" width="15.7109375" style="44" customWidth="1"/>
    <col min="7938" max="7938" width="20.7109375" style="44" customWidth="1"/>
    <col min="7939" max="7940" width="3" style="44" bestFit="1" customWidth="1"/>
    <col min="7941" max="7941" width="20.7109375" style="44" customWidth="1"/>
    <col min="7942" max="7943" width="9.7109375" style="44" customWidth="1"/>
    <col min="7944" max="7944" width="2.7109375" style="44" customWidth="1"/>
    <col min="7945" max="7945" width="2" style="44" bestFit="1" customWidth="1"/>
    <col min="7946" max="8192" width="9.140625" style="44"/>
    <col min="8193" max="8193" width="15.7109375" style="44" customWidth="1"/>
    <col min="8194" max="8194" width="20.7109375" style="44" customWidth="1"/>
    <col min="8195" max="8196" width="3" style="44" bestFit="1" customWidth="1"/>
    <col min="8197" max="8197" width="20.7109375" style="44" customWidth="1"/>
    <col min="8198" max="8199" width="9.7109375" style="44" customWidth="1"/>
    <col min="8200" max="8200" width="2.7109375" style="44" customWidth="1"/>
    <col min="8201" max="8201" width="2" style="44" bestFit="1" customWidth="1"/>
    <col min="8202" max="8448" width="9.140625" style="44"/>
    <col min="8449" max="8449" width="15.7109375" style="44" customWidth="1"/>
    <col min="8450" max="8450" width="20.7109375" style="44" customWidth="1"/>
    <col min="8451" max="8452" width="3" style="44" bestFit="1" customWidth="1"/>
    <col min="8453" max="8453" width="20.7109375" style="44" customWidth="1"/>
    <col min="8454" max="8455" width="9.7109375" style="44" customWidth="1"/>
    <col min="8456" max="8456" width="2.7109375" style="44" customWidth="1"/>
    <col min="8457" max="8457" width="2" style="44" bestFit="1" customWidth="1"/>
    <col min="8458" max="8704" width="9.140625" style="44"/>
    <col min="8705" max="8705" width="15.7109375" style="44" customWidth="1"/>
    <col min="8706" max="8706" width="20.7109375" style="44" customWidth="1"/>
    <col min="8707" max="8708" width="3" style="44" bestFit="1" customWidth="1"/>
    <col min="8709" max="8709" width="20.7109375" style="44" customWidth="1"/>
    <col min="8710" max="8711" width="9.7109375" style="44" customWidth="1"/>
    <col min="8712" max="8712" width="2.7109375" style="44" customWidth="1"/>
    <col min="8713" max="8713" width="2" style="44" bestFit="1" customWidth="1"/>
    <col min="8714" max="8960" width="9.140625" style="44"/>
    <col min="8961" max="8961" width="15.7109375" style="44" customWidth="1"/>
    <col min="8962" max="8962" width="20.7109375" style="44" customWidth="1"/>
    <col min="8963" max="8964" width="3" style="44" bestFit="1" customWidth="1"/>
    <col min="8965" max="8965" width="20.7109375" style="44" customWidth="1"/>
    <col min="8966" max="8967" width="9.7109375" style="44" customWidth="1"/>
    <col min="8968" max="8968" width="2.7109375" style="44" customWidth="1"/>
    <col min="8969" max="8969" width="2" style="44" bestFit="1" customWidth="1"/>
    <col min="8970" max="9216" width="9.140625" style="44"/>
    <col min="9217" max="9217" width="15.7109375" style="44" customWidth="1"/>
    <col min="9218" max="9218" width="20.7109375" style="44" customWidth="1"/>
    <col min="9219" max="9220" width="3" style="44" bestFit="1" customWidth="1"/>
    <col min="9221" max="9221" width="20.7109375" style="44" customWidth="1"/>
    <col min="9222" max="9223" width="9.7109375" style="44" customWidth="1"/>
    <col min="9224" max="9224" width="2.7109375" style="44" customWidth="1"/>
    <col min="9225" max="9225" width="2" style="44" bestFit="1" customWidth="1"/>
    <col min="9226" max="9472" width="9.140625" style="44"/>
    <col min="9473" max="9473" width="15.7109375" style="44" customWidth="1"/>
    <col min="9474" max="9474" width="20.7109375" style="44" customWidth="1"/>
    <col min="9475" max="9476" width="3" style="44" bestFit="1" customWidth="1"/>
    <col min="9477" max="9477" width="20.7109375" style="44" customWidth="1"/>
    <col min="9478" max="9479" width="9.7109375" style="44" customWidth="1"/>
    <col min="9480" max="9480" width="2.7109375" style="44" customWidth="1"/>
    <col min="9481" max="9481" width="2" style="44" bestFit="1" customWidth="1"/>
    <col min="9482" max="9728" width="9.140625" style="44"/>
    <col min="9729" max="9729" width="15.7109375" style="44" customWidth="1"/>
    <col min="9730" max="9730" width="20.7109375" style="44" customWidth="1"/>
    <col min="9731" max="9732" width="3" style="44" bestFit="1" customWidth="1"/>
    <col min="9733" max="9733" width="20.7109375" style="44" customWidth="1"/>
    <col min="9734" max="9735" width="9.7109375" style="44" customWidth="1"/>
    <col min="9736" max="9736" width="2.7109375" style="44" customWidth="1"/>
    <col min="9737" max="9737" width="2" style="44" bestFit="1" customWidth="1"/>
    <col min="9738" max="9984" width="9.140625" style="44"/>
    <col min="9985" max="9985" width="15.7109375" style="44" customWidth="1"/>
    <col min="9986" max="9986" width="20.7109375" style="44" customWidth="1"/>
    <col min="9987" max="9988" width="3" style="44" bestFit="1" customWidth="1"/>
    <col min="9989" max="9989" width="20.7109375" style="44" customWidth="1"/>
    <col min="9990" max="9991" width="9.7109375" style="44" customWidth="1"/>
    <col min="9992" max="9992" width="2.7109375" style="44" customWidth="1"/>
    <col min="9993" max="9993" width="2" style="44" bestFit="1" customWidth="1"/>
    <col min="9994" max="10240" width="9.140625" style="44"/>
    <col min="10241" max="10241" width="15.7109375" style="44" customWidth="1"/>
    <col min="10242" max="10242" width="20.7109375" style="44" customWidth="1"/>
    <col min="10243" max="10244" width="3" style="44" bestFit="1" customWidth="1"/>
    <col min="10245" max="10245" width="20.7109375" style="44" customWidth="1"/>
    <col min="10246" max="10247" width="9.7109375" style="44" customWidth="1"/>
    <col min="10248" max="10248" width="2.7109375" style="44" customWidth="1"/>
    <col min="10249" max="10249" width="2" style="44" bestFit="1" customWidth="1"/>
    <col min="10250" max="10496" width="9.140625" style="44"/>
    <col min="10497" max="10497" width="15.7109375" style="44" customWidth="1"/>
    <col min="10498" max="10498" width="20.7109375" style="44" customWidth="1"/>
    <col min="10499" max="10500" width="3" style="44" bestFit="1" customWidth="1"/>
    <col min="10501" max="10501" width="20.7109375" style="44" customWidth="1"/>
    <col min="10502" max="10503" width="9.7109375" style="44" customWidth="1"/>
    <col min="10504" max="10504" width="2.7109375" style="44" customWidth="1"/>
    <col min="10505" max="10505" width="2" style="44" bestFit="1" customWidth="1"/>
    <col min="10506" max="10752" width="9.140625" style="44"/>
    <col min="10753" max="10753" width="15.7109375" style="44" customWidth="1"/>
    <col min="10754" max="10754" width="20.7109375" style="44" customWidth="1"/>
    <col min="10755" max="10756" width="3" style="44" bestFit="1" customWidth="1"/>
    <col min="10757" max="10757" width="20.7109375" style="44" customWidth="1"/>
    <col min="10758" max="10759" width="9.7109375" style="44" customWidth="1"/>
    <col min="10760" max="10760" width="2.7109375" style="44" customWidth="1"/>
    <col min="10761" max="10761" width="2" style="44" bestFit="1" customWidth="1"/>
    <col min="10762" max="11008" width="9.140625" style="44"/>
    <col min="11009" max="11009" width="15.7109375" style="44" customWidth="1"/>
    <col min="11010" max="11010" width="20.7109375" style="44" customWidth="1"/>
    <col min="11011" max="11012" width="3" style="44" bestFit="1" customWidth="1"/>
    <col min="11013" max="11013" width="20.7109375" style="44" customWidth="1"/>
    <col min="11014" max="11015" width="9.7109375" style="44" customWidth="1"/>
    <col min="11016" max="11016" width="2.7109375" style="44" customWidth="1"/>
    <col min="11017" max="11017" width="2" style="44" bestFit="1" customWidth="1"/>
    <col min="11018" max="11264" width="9.140625" style="44"/>
    <col min="11265" max="11265" width="15.7109375" style="44" customWidth="1"/>
    <col min="11266" max="11266" width="20.7109375" style="44" customWidth="1"/>
    <col min="11267" max="11268" width="3" style="44" bestFit="1" customWidth="1"/>
    <col min="11269" max="11269" width="20.7109375" style="44" customWidth="1"/>
    <col min="11270" max="11271" width="9.7109375" style="44" customWidth="1"/>
    <col min="11272" max="11272" width="2.7109375" style="44" customWidth="1"/>
    <col min="11273" max="11273" width="2" style="44" bestFit="1" customWidth="1"/>
    <col min="11274" max="11520" width="9.140625" style="44"/>
    <col min="11521" max="11521" width="15.7109375" style="44" customWidth="1"/>
    <col min="11522" max="11522" width="20.7109375" style="44" customWidth="1"/>
    <col min="11523" max="11524" width="3" style="44" bestFit="1" customWidth="1"/>
    <col min="11525" max="11525" width="20.7109375" style="44" customWidth="1"/>
    <col min="11526" max="11527" width="9.7109375" style="44" customWidth="1"/>
    <col min="11528" max="11528" width="2.7109375" style="44" customWidth="1"/>
    <col min="11529" max="11529" width="2" style="44" bestFit="1" customWidth="1"/>
    <col min="11530" max="11776" width="9.140625" style="44"/>
    <col min="11777" max="11777" width="15.7109375" style="44" customWidth="1"/>
    <col min="11778" max="11778" width="20.7109375" style="44" customWidth="1"/>
    <col min="11779" max="11780" width="3" style="44" bestFit="1" customWidth="1"/>
    <col min="11781" max="11781" width="20.7109375" style="44" customWidth="1"/>
    <col min="11782" max="11783" width="9.7109375" style="44" customWidth="1"/>
    <col min="11784" max="11784" width="2.7109375" style="44" customWidth="1"/>
    <col min="11785" max="11785" width="2" style="44" bestFit="1" customWidth="1"/>
    <col min="11786" max="12032" width="9.140625" style="44"/>
    <col min="12033" max="12033" width="15.7109375" style="44" customWidth="1"/>
    <col min="12034" max="12034" width="20.7109375" style="44" customWidth="1"/>
    <col min="12035" max="12036" width="3" style="44" bestFit="1" customWidth="1"/>
    <col min="12037" max="12037" width="20.7109375" style="44" customWidth="1"/>
    <col min="12038" max="12039" width="9.7109375" style="44" customWidth="1"/>
    <col min="12040" max="12040" width="2.7109375" style="44" customWidth="1"/>
    <col min="12041" max="12041" width="2" style="44" bestFit="1" customWidth="1"/>
    <col min="12042" max="12288" width="9.140625" style="44"/>
    <col min="12289" max="12289" width="15.7109375" style="44" customWidth="1"/>
    <col min="12290" max="12290" width="20.7109375" style="44" customWidth="1"/>
    <col min="12291" max="12292" width="3" style="44" bestFit="1" customWidth="1"/>
    <col min="12293" max="12293" width="20.7109375" style="44" customWidth="1"/>
    <col min="12294" max="12295" width="9.7109375" style="44" customWidth="1"/>
    <col min="12296" max="12296" width="2.7109375" style="44" customWidth="1"/>
    <col min="12297" max="12297" width="2" style="44" bestFit="1" customWidth="1"/>
    <col min="12298" max="12544" width="9.140625" style="44"/>
    <col min="12545" max="12545" width="15.7109375" style="44" customWidth="1"/>
    <col min="12546" max="12546" width="20.7109375" style="44" customWidth="1"/>
    <col min="12547" max="12548" width="3" style="44" bestFit="1" customWidth="1"/>
    <col min="12549" max="12549" width="20.7109375" style="44" customWidth="1"/>
    <col min="12550" max="12551" width="9.7109375" style="44" customWidth="1"/>
    <col min="12552" max="12552" width="2.7109375" style="44" customWidth="1"/>
    <col min="12553" max="12553" width="2" style="44" bestFit="1" customWidth="1"/>
    <col min="12554" max="12800" width="9.140625" style="44"/>
    <col min="12801" max="12801" width="15.7109375" style="44" customWidth="1"/>
    <col min="12802" max="12802" width="20.7109375" style="44" customWidth="1"/>
    <col min="12803" max="12804" width="3" style="44" bestFit="1" customWidth="1"/>
    <col min="12805" max="12805" width="20.7109375" style="44" customWidth="1"/>
    <col min="12806" max="12807" width="9.7109375" style="44" customWidth="1"/>
    <col min="12808" max="12808" width="2.7109375" style="44" customWidth="1"/>
    <col min="12809" max="12809" width="2" style="44" bestFit="1" customWidth="1"/>
    <col min="12810" max="13056" width="9.140625" style="44"/>
    <col min="13057" max="13057" width="15.7109375" style="44" customWidth="1"/>
    <col min="13058" max="13058" width="20.7109375" style="44" customWidth="1"/>
    <col min="13059" max="13060" width="3" style="44" bestFit="1" customWidth="1"/>
    <col min="13061" max="13061" width="20.7109375" style="44" customWidth="1"/>
    <col min="13062" max="13063" width="9.7109375" style="44" customWidth="1"/>
    <col min="13064" max="13064" width="2.7109375" style="44" customWidth="1"/>
    <col min="13065" max="13065" width="2" style="44" bestFit="1" customWidth="1"/>
    <col min="13066" max="13312" width="9.140625" style="44"/>
    <col min="13313" max="13313" width="15.7109375" style="44" customWidth="1"/>
    <col min="13314" max="13314" width="20.7109375" style="44" customWidth="1"/>
    <col min="13315" max="13316" width="3" style="44" bestFit="1" customWidth="1"/>
    <col min="13317" max="13317" width="20.7109375" style="44" customWidth="1"/>
    <col min="13318" max="13319" width="9.7109375" style="44" customWidth="1"/>
    <col min="13320" max="13320" width="2.7109375" style="44" customWidth="1"/>
    <col min="13321" max="13321" width="2" style="44" bestFit="1" customWidth="1"/>
    <col min="13322" max="13568" width="9.140625" style="44"/>
    <col min="13569" max="13569" width="15.7109375" style="44" customWidth="1"/>
    <col min="13570" max="13570" width="20.7109375" style="44" customWidth="1"/>
    <col min="13571" max="13572" width="3" style="44" bestFit="1" customWidth="1"/>
    <col min="13573" max="13573" width="20.7109375" style="44" customWidth="1"/>
    <col min="13574" max="13575" width="9.7109375" style="44" customWidth="1"/>
    <col min="13576" max="13576" width="2.7109375" style="44" customWidth="1"/>
    <col min="13577" max="13577" width="2" style="44" bestFit="1" customWidth="1"/>
    <col min="13578" max="13824" width="9.140625" style="44"/>
    <col min="13825" max="13825" width="15.7109375" style="44" customWidth="1"/>
    <col min="13826" max="13826" width="20.7109375" style="44" customWidth="1"/>
    <col min="13827" max="13828" width="3" style="44" bestFit="1" customWidth="1"/>
    <col min="13829" max="13829" width="20.7109375" style="44" customWidth="1"/>
    <col min="13830" max="13831" width="9.7109375" style="44" customWidth="1"/>
    <col min="13832" max="13832" width="2.7109375" style="44" customWidth="1"/>
    <col min="13833" max="13833" width="2" style="44" bestFit="1" customWidth="1"/>
    <col min="13834" max="14080" width="9.140625" style="44"/>
    <col min="14081" max="14081" width="15.7109375" style="44" customWidth="1"/>
    <col min="14082" max="14082" width="20.7109375" style="44" customWidth="1"/>
    <col min="14083" max="14084" width="3" style="44" bestFit="1" customWidth="1"/>
    <col min="14085" max="14085" width="20.7109375" style="44" customWidth="1"/>
    <col min="14086" max="14087" width="9.7109375" style="44" customWidth="1"/>
    <col min="14088" max="14088" width="2.7109375" style="44" customWidth="1"/>
    <col min="14089" max="14089" width="2" style="44" bestFit="1" customWidth="1"/>
    <col min="14090" max="14336" width="9.140625" style="44"/>
    <col min="14337" max="14337" width="15.7109375" style="44" customWidth="1"/>
    <col min="14338" max="14338" width="20.7109375" style="44" customWidth="1"/>
    <col min="14339" max="14340" width="3" style="44" bestFit="1" customWidth="1"/>
    <col min="14341" max="14341" width="20.7109375" style="44" customWidth="1"/>
    <col min="14342" max="14343" width="9.7109375" style="44" customWidth="1"/>
    <col min="14344" max="14344" width="2.7109375" style="44" customWidth="1"/>
    <col min="14345" max="14345" width="2" style="44" bestFit="1" customWidth="1"/>
    <col min="14346" max="14592" width="9.140625" style="44"/>
    <col min="14593" max="14593" width="15.7109375" style="44" customWidth="1"/>
    <col min="14594" max="14594" width="20.7109375" style="44" customWidth="1"/>
    <col min="14595" max="14596" width="3" style="44" bestFit="1" customWidth="1"/>
    <col min="14597" max="14597" width="20.7109375" style="44" customWidth="1"/>
    <col min="14598" max="14599" width="9.7109375" style="44" customWidth="1"/>
    <col min="14600" max="14600" width="2.7109375" style="44" customWidth="1"/>
    <col min="14601" max="14601" width="2" style="44" bestFit="1" customWidth="1"/>
    <col min="14602" max="14848" width="9.140625" style="44"/>
    <col min="14849" max="14849" width="15.7109375" style="44" customWidth="1"/>
    <col min="14850" max="14850" width="20.7109375" style="44" customWidth="1"/>
    <col min="14851" max="14852" width="3" style="44" bestFit="1" customWidth="1"/>
    <col min="14853" max="14853" width="20.7109375" style="44" customWidth="1"/>
    <col min="14854" max="14855" width="9.7109375" style="44" customWidth="1"/>
    <col min="14856" max="14856" width="2.7109375" style="44" customWidth="1"/>
    <col min="14857" max="14857" width="2" style="44" bestFit="1" customWidth="1"/>
    <col min="14858" max="15104" width="9.140625" style="44"/>
    <col min="15105" max="15105" width="15.7109375" style="44" customWidth="1"/>
    <col min="15106" max="15106" width="20.7109375" style="44" customWidth="1"/>
    <col min="15107" max="15108" width="3" style="44" bestFit="1" customWidth="1"/>
    <col min="15109" max="15109" width="20.7109375" style="44" customWidth="1"/>
    <col min="15110" max="15111" width="9.7109375" style="44" customWidth="1"/>
    <col min="15112" max="15112" width="2.7109375" style="44" customWidth="1"/>
    <col min="15113" max="15113" width="2" style="44" bestFit="1" customWidth="1"/>
    <col min="15114" max="15360" width="9.140625" style="44"/>
    <col min="15361" max="15361" width="15.7109375" style="44" customWidth="1"/>
    <col min="15362" max="15362" width="20.7109375" style="44" customWidth="1"/>
    <col min="15363" max="15364" width="3" style="44" bestFit="1" customWidth="1"/>
    <col min="15365" max="15365" width="20.7109375" style="44" customWidth="1"/>
    <col min="15366" max="15367" width="9.7109375" style="44" customWidth="1"/>
    <col min="15368" max="15368" width="2.7109375" style="44" customWidth="1"/>
    <col min="15369" max="15369" width="2" style="44" bestFit="1" customWidth="1"/>
    <col min="15370" max="15616" width="9.140625" style="44"/>
    <col min="15617" max="15617" width="15.7109375" style="44" customWidth="1"/>
    <col min="15618" max="15618" width="20.7109375" style="44" customWidth="1"/>
    <col min="15619" max="15620" width="3" style="44" bestFit="1" customWidth="1"/>
    <col min="15621" max="15621" width="20.7109375" style="44" customWidth="1"/>
    <col min="15622" max="15623" width="9.7109375" style="44" customWidth="1"/>
    <col min="15624" max="15624" width="2.7109375" style="44" customWidth="1"/>
    <col min="15625" max="15625" width="2" style="44" bestFit="1" customWidth="1"/>
    <col min="15626" max="15872" width="9.140625" style="44"/>
    <col min="15873" max="15873" width="15.7109375" style="44" customWidth="1"/>
    <col min="15874" max="15874" width="20.7109375" style="44" customWidth="1"/>
    <col min="15875" max="15876" width="3" style="44" bestFit="1" customWidth="1"/>
    <col min="15877" max="15877" width="20.7109375" style="44" customWidth="1"/>
    <col min="15878" max="15879" width="9.7109375" style="44" customWidth="1"/>
    <col min="15880" max="15880" width="2.7109375" style="44" customWidth="1"/>
    <col min="15881" max="15881" width="2" style="44" bestFit="1" customWidth="1"/>
    <col min="15882" max="16128" width="9.140625" style="44"/>
    <col min="16129" max="16129" width="15.7109375" style="44" customWidth="1"/>
    <col min="16130" max="16130" width="20.7109375" style="44" customWidth="1"/>
    <col min="16131" max="16132" width="3" style="44" bestFit="1" customWidth="1"/>
    <col min="16133" max="16133" width="20.7109375" style="44" customWidth="1"/>
    <col min="16134" max="16135" width="9.7109375" style="44" customWidth="1"/>
    <col min="16136" max="16136" width="2.7109375" style="44" customWidth="1"/>
    <col min="16137" max="16137" width="2" style="44" bestFit="1" customWidth="1"/>
    <col min="16138" max="16384" width="9.140625" style="44"/>
  </cols>
  <sheetData>
    <row r="1" spans="2:9" ht="21">
      <c r="B1" s="110" t="s">
        <v>47</v>
      </c>
      <c r="C1" s="111"/>
      <c r="D1" s="111"/>
      <c r="E1" s="111"/>
      <c r="F1" s="111"/>
      <c r="G1" s="111"/>
      <c r="H1" s="111"/>
    </row>
    <row r="2" spans="2:9" ht="17.25" customHeight="1" thickBot="1">
      <c r="B2" s="45" t="s">
        <v>48</v>
      </c>
      <c r="C2" s="112"/>
      <c r="D2" s="113"/>
      <c r="E2" s="113"/>
      <c r="F2" s="113"/>
      <c r="G2" s="113"/>
      <c r="H2" s="113"/>
      <c r="I2" s="44" t="s">
        <v>49</v>
      </c>
    </row>
    <row r="3" spans="2:9" ht="17.25" customHeight="1" thickTop="1" thickBot="1">
      <c r="B3" s="46">
        <v>1</v>
      </c>
      <c r="C3" s="85" t="s">
        <v>32</v>
      </c>
      <c r="D3" s="86"/>
      <c r="E3" s="86"/>
      <c r="F3" s="86"/>
      <c r="G3" s="86"/>
      <c r="H3" s="86"/>
    </row>
    <row r="4" spans="2:9" ht="17.25" customHeight="1" thickTop="1" thickBot="1">
      <c r="B4" s="46">
        <v>2</v>
      </c>
      <c r="C4" s="85" t="s">
        <v>33</v>
      </c>
      <c r="D4" s="86"/>
      <c r="E4" s="86"/>
      <c r="F4" s="86"/>
      <c r="G4" s="86"/>
      <c r="H4" s="86"/>
    </row>
    <row r="5" spans="2:9" ht="17.25" customHeight="1" thickTop="1" thickBot="1">
      <c r="B5" s="46">
        <v>3</v>
      </c>
      <c r="C5" s="85" t="s">
        <v>34</v>
      </c>
      <c r="D5" s="86"/>
      <c r="E5" s="86"/>
      <c r="F5" s="86"/>
      <c r="G5" s="86"/>
      <c r="H5" s="86"/>
    </row>
    <row r="6" spans="2:9" ht="17.25" customHeight="1" thickTop="1" thickBot="1">
      <c r="B6" s="46">
        <v>4</v>
      </c>
      <c r="C6" s="85" t="s">
        <v>35</v>
      </c>
      <c r="D6" s="86"/>
      <c r="E6" s="86"/>
      <c r="F6" s="86"/>
      <c r="G6" s="86"/>
      <c r="H6" s="86"/>
    </row>
    <row r="7" spans="2:9" ht="17.25" customHeight="1" thickTop="1" thickBot="1">
      <c r="B7" s="46">
        <v>5</v>
      </c>
      <c r="C7" s="85" t="s">
        <v>36</v>
      </c>
      <c r="D7" s="86"/>
      <c r="E7" s="86"/>
      <c r="F7" s="86"/>
      <c r="G7" s="86"/>
      <c r="H7" s="86"/>
    </row>
    <row r="8" spans="2:9" ht="17.25" customHeight="1" thickTop="1" thickBot="1">
      <c r="B8" s="46">
        <v>6</v>
      </c>
      <c r="C8" s="85" t="s">
        <v>37</v>
      </c>
      <c r="D8" s="86"/>
      <c r="E8" s="86"/>
      <c r="F8" s="86"/>
      <c r="G8" s="86"/>
      <c r="H8" s="86"/>
    </row>
    <row r="9" spans="2:9" ht="17.25" customHeight="1" thickTop="1" thickBot="1">
      <c r="B9" s="46">
        <v>7</v>
      </c>
      <c r="C9" s="85" t="s">
        <v>38</v>
      </c>
      <c r="D9" s="86"/>
      <c r="E9" s="86"/>
      <c r="F9" s="86"/>
      <c r="G9" s="86"/>
      <c r="H9" s="86"/>
    </row>
    <row r="10" spans="2:9" ht="17.25" customHeight="1" thickTop="1" thickBot="1">
      <c r="B10" s="46">
        <v>8</v>
      </c>
      <c r="C10" s="87" t="s">
        <v>39</v>
      </c>
      <c r="D10" s="88"/>
      <c r="E10" s="88"/>
      <c r="F10" s="88"/>
      <c r="G10" s="88"/>
      <c r="H10" s="88"/>
    </row>
    <row r="11" spans="2:9" ht="17.25" customHeight="1" thickTop="1" thickBot="1">
      <c r="B11" s="46">
        <v>9</v>
      </c>
      <c r="C11" s="85" t="s">
        <v>40</v>
      </c>
      <c r="D11" s="86"/>
      <c r="E11" s="86"/>
      <c r="F11" s="86"/>
      <c r="G11" s="86"/>
      <c r="H11" s="86"/>
    </row>
    <row r="12" spans="2:9" ht="17.25" customHeight="1" thickTop="1" thickBot="1">
      <c r="B12" s="46">
        <v>10</v>
      </c>
      <c r="C12" s="85" t="s">
        <v>41</v>
      </c>
      <c r="D12" s="86"/>
      <c r="E12" s="86"/>
      <c r="F12" s="86"/>
      <c r="G12" s="86"/>
      <c r="H12" s="86"/>
    </row>
    <row r="13" spans="2:9" ht="17.25" customHeight="1" thickTop="1" thickBot="1">
      <c r="B13" s="46">
        <v>11</v>
      </c>
      <c r="C13" s="89" t="s">
        <v>42</v>
      </c>
      <c r="D13" s="90"/>
      <c r="E13" s="90"/>
      <c r="F13" s="90"/>
      <c r="G13" s="90"/>
      <c r="H13" s="90"/>
    </row>
    <row r="14" spans="2:9" ht="17.25" customHeight="1" thickTop="1" thickBot="1">
      <c r="B14" s="46">
        <v>12</v>
      </c>
      <c r="C14" s="106" t="s">
        <v>50</v>
      </c>
      <c r="D14" s="107"/>
      <c r="E14" s="107"/>
      <c r="F14" s="107"/>
      <c r="G14" s="107"/>
      <c r="H14" s="107"/>
    </row>
    <row r="15" spans="2:9" s="47" customFormat="1" ht="12.75" customHeight="1" thickTop="1">
      <c r="B15" s="48" t="s">
        <v>49</v>
      </c>
      <c r="C15" s="48"/>
      <c r="D15" s="48"/>
      <c r="E15" s="48"/>
      <c r="F15" s="48"/>
      <c r="G15" s="48"/>
      <c r="H15" s="48"/>
    </row>
    <row r="16" spans="2:9" s="47" customFormat="1" ht="15" customHeight="1">
      <c r="B16" s="49" t="s">
        <v>51</v>
      </c>
      <c r="C16" s="108" t="s">
        <v>45</v>
      </c>
      <c r="D16" s="108"/>
      <c r="E16" s="50"/>
      <c r="F16" s="51" t="s">
        <v>52</v>
      </c>
      <c r="G16" s="51" t="s">
        <v>53</v>
      </c>
      <c r="H16" s="47" t="s">
        <v>49</v>
      </c>
    </row>
    <row r="17" spans="2:7" s="47" customFormat="1" ht="15" customHeight="1">
      <c r="B17" s="52" t="str">
        <f t="shared" ref="B17:B21" si="0">C4</f>
        <v>PAŞAKENTSPOR</v>
      </c>
      <c r="C17" s="52" t="s">
        <v>49</v>
      </c>
      <c r="D17" s="52" t="s">
        <v>49</v>
      </c>
      <c r="E17" s="52" t="str">
        <f>C3</f>
        <v>BAHÇELİEVLER SPOR</v>
      </c>
      <c r="F17" s="52"/>
      <c r="G17" s="53"/>
    </row>
    <row r="18" spans="2:7" s="47" customFormat="1" ht="15" customHeight="1">
      <c r="B18" s="52" t="str">
        <f t="shared" si="0"/>
        <v>ALTINOVA BLD.SPOR</v>
      </c>
      <c r="C18" s="52"/>
      <c r="D18" s="52"/>
      <c r="E18" s="52" t="str">
        <f>C13</f>
        <v>KARTALSPOR</v>
      </c>
      <c r="F18" s="52"/>
      <c r="G18" s="54"/>
    </row>
    <row r="19" spans="2:7" s="47" customFormat="1" ht="15" customHeight="1">
      <c r="B19" s="52" t="str">
        <f t="shared" si="0"/>
        <v>YALOVASPOR</v>
      </c>
      <c r="C19" s="52"/>
      <c r="D19" s="52"/>
      <c r="E19" s="52" t="str">
        <f>C12</f>
        <v>ESNAFSPOR</v>
      </c>
      <c r="F19" s="52"/>
      <c r="G19" s="54"/>
    </row>
    <row r="20" spans="2:7" s="47" customFormat="1" ht="15" customHeight="1">
      <c r="B20" s="52" t="str">
        <f t="shared" si="0"/>
        <v>ATAKENTSPOR</v>
      </c>
      <c r="C20" s="52"/>
      <c r="D20" s="52"/>
      <c r="E20" s="52" t="str">
        <f>C11</f>
        <v>YALOVAGÜCÜSPOR</v>
      </c>
      <c r="F20" s="52"/>
      <c r="G20" s="54"/>
    </row>
    <row r="21" spans="2:7" s="47" customFormat="1" ht="15" customHeight="1">
      <c r="B21" s="52" t="str">
        <f t="shared" si="0"/>
        <v>YILDIZLARSPOR</v>
      </c>
      <c r="C21" s="52"/>
      <c r="D21" s="52"/>
      <c r="E21" s="52" t="str">
        <f>C10</f>
        <v>DOĞANSPOR</v>
      </c>
      <c r="F21" s="52"/>
      <c r="G21" s="54"/>
    </row>
    <row r="22" spans="2:7" s="47" customFormat="1" ht="15" customHeight="1">
      <c r="B22" s="52" t="str">
        <f>C3</f>
        <v>BAHÇELİEVLER SPOR</v>
      </c>
      <c r="C22" s="52"/>
      <c r="D22" s="52"/>
      <c r="E22" s="52" t="str">
        <f>C5</f>
        <v>ALTINOVA BLD.SPOR</v>
      </c>
      <c r="F22" s="52"/>
      <c r="G22" s="53"/>
    </row>
    <row r="23" spans="2:7" s="47" customFormat="1" ht="15" customHeight="1">
      <c r="B23" s="52" t="str">
        <f>C10</f>
        <v>DOĞANSPOR</v>
      </c>
      <c r="C23" s="52"/>
      <c r="D23" s="52"/>
      <c r="E23" s="52" t="str">
        <f>C9</f>
        <v>S.Y.DOĞUŞSPOR</v>
      </c>
      <c r="F23" s="52"/>
      <c r="G23" s="54"/>
    </row>
    <row r="24" spans="2:7" s="47" customFormat="1" ht="15" customHeight="1">
      <c r="B24" s="52" t="str">
        <f>C11</f>
        <v>YALOVAGÜCÜSPOR</v>
      </c>
      <c r="C24" s="52"/>
      <c r="D24" s="52"/>
      <c r="E24" s="52" t="str">
        <f>C8</f>
        <v>YILDIZLARSPOR</v>
      </c>
      <c r="F24" s="52"/>
      <c r="G24" s="54"/>
    </row>
    <row r="25" spans="2:7" s="47" customFormat="1" ht="15" customHeight="1">
      <c r="B25" s="52" t="str">
        <f>C12</f>
        <v>ESNAFSPOR</v>
      </c>
      <c r="C25" s="52"/>
      <c r="D25" s="52"/>
      <c r="E25" s="52" t="str">
        <f>C7</f>
        <v>ATAKENTSPOR</v>
      </c>
      <c r="F25" s="52"/>
      <c r="G25" s="54"/>
    </row>
    <row r="26" spans="2:7" s="47" customFormat="1" ht="15" customHeight="1">
      <c r="B26" s="52" t="str">
        <f>C13</f>
        <v>KARTALSPOR</v>
      </c>
      <c r="C26" s="52"/>
      <c r="D26" s="52"/>
      <c r="E26" s="52" t="str">
        <f>C6</f>
        <v>YALOVASPOR</v>
      </c>
      <c r="F26" s="52"/>
      <c r="G26" s="54"/>
    </row>
    <row r="27" spans="2:7" s="47" customFormat="1" ht="15" customHeight="1">
      <c r="B27" s="52" t="str">
        <f t="shared" ref="B27:B31" si="1">C5</f>
        <v>ALTINOVA BLD.SPOR</v>
      </c>
      <c r="C27" s="52"/>
      <c r="D27" s="52"/>
      <c r="E27" s="52" t="str">
        <f>C4</f>
        <v>PAŞAKENTSPOR</v>
      </c>
      <c r="F27" s="52"/>
      <c r="G27" s="53"/>
    </row>
    <row r="28" spans="2:7" s="47" customFormat="1" ht="15" customHeight="1">
      <c r="B28" s="52" t="str">
        <f t="shared" si="1"/>
        <v>YALOVASPOR</v>
      </c>
      <c r="C28" s="52"/>
      <c r="D28" s="52"/>
      <c r="E28" s="52" t="str">
        <f>C3</f>
        <v>BAHÇELİEVLER SPOR</v>
      </c>
      <c r="F28" s="52"/>
      <c r="G28" s="54"/>
    </row>
    <row r="29" spans="2:7" s="47" customFormat="1" ht="15" customHeight="1">
      <c r="B29" s="52" t="str">
        <f t="shared" si="1"/>
        <v>ATAKENTSPOR</v>
      </c>
      <c r="C29" s="52"/>
      <c r="D29" s="52"/>
      <c r="E29" s="52" t="str">
        <f>C13</f>
        <v>KARTALSPOR</v>
      </c>
      <c r="F29" s="52"/>
      <c r="G29" s="54"/>
    </row>
    <row r="30" spans="2:7" s="47" customFormat="1" ht="15" customHeight="1">
      <c r="B30" s="52" t="str">
        <f t="shared" si="1"/>
        <v>YILDIZLARSPOR</v>
      </c>
      <c r="C30" s="52"/>
      <c r="D30" s="52"/>
      <c r="E30" s="52" t="str">
        <f>C12</f>
        <v>ESNAFSPOR</v>
      </c>
      <c r="F30" s="52"/>
      <c r="G30" s="54"/>
    </row>
    <row r="31" spans="2:7" s="47" customFormat="1" ht="15" customHeight="1">
      <c r="B31" s="52" t="str">
        <f t="shared" si="1"/>
        <v>S.Y.DOĞUŞSPOR</v>
      </c>
      <c r="C31" s="52"/>
      <c r="D31" s="52"/>
      <c r="E31" s="52" t="str">
        <f>C11</f>
        <v>YALOVAGÜCÜSPOR</v>
      </c>
      <c r="F31" s="52"/>
      <c r="G31" s="54"/>
    </row>
    <row r="32" spans="2:7" s="47" customFormat="1" ht="15" customHeight="1">
      <c r="B32" s="52" t="str">
        <f>C3</f>
        <v>BAHÇELİEVLER SPOR</v>
      </c>
      <c r="C32" s="52"/>
      <c r="D32" s="52"/>
      <c r="E32" s="52" t="str">
        <f>C7</f>
        <v>ATAKENTSPOR</v>
      </c>
      <c r="F32" s="52"/>
      <c r="G32" s="53"/>
    </row>
    <row r="33" spans="2:7" s="47" customFormat="1" ht="15" customHeight="1">
      <c r="B33" s="52" t="str">
        <f>C4</f>
        <v>PAŞAKENTSPOR</v>
      </c>
      <c r="C33" s="52"/>
      <c r="D33" s="52"/>
      <c r="E33" s="52" t="str">
        <f>C6</f>
        <v>YALOVASPOR</v>
      </c>
      <c r="F33" s="52"/>
      <c r="G33" s="54"/>
    </row>
    <row r="34" spans="2:7" s="47" customFormat="1" ht="15" customHeight="1">
      <c r="B34" s="52" t="str">
        <f>C11</f>
        <v>YALOVAGÜCÜSPOR</v>
      </c>
      <c r="C34" s="52"/>
      <c r="D34" s="52"/>
      <c r="E34" s="52" t="str">
        <f>C10</f>
        <v>DOĞANSPOR</v>
      </c>
      <c r="F34" s="52"/>
      <c r="G34" s="54"/>
    </row>
    <row r="35" spans="2:7" s="47" customFormat="1" ht="15" customHeight="1">
      <c r="B35" s="52" t="str">
        <f>C12</f>
        <v>ESNAFSPOR</v>
      </c>
      <c r="C35" s="52"/>
      <c r="D35" s="52"/>
      <c r="E35" s="52" t="str">
        <f>C9</f>
        <v>S.Y.DOĞUŞSPOR</v>
      </c>
      <c r="F35" s="52"/>
      <c r="G35" s="54"/>
    </row>
    <row r="36" spans="2:7" s="47" customFormat="1" ht="15" customHeight="1">
      <c r="B36" s="52" t="str">
        <f>C13</f>
        <v>KARTALSPOR</v>
      </c>
      <c r="C36" s="52"/>
      <c r="D36" s="52"/>
      <c r="E36" s="52" t="str">
        <f>C8</f>
        <v>YILDIZLARSPOR</v>
      </c>
      <c r="F36" s="52"/>
      <c r="G36" s="54"/>
    </row>
    <row r="37" spans="2:7" s="47" customFormat="1" ht="15" customHeight="1">
      <c r="B37" s="52" t="str">
        <f t="shared" ref="B37:B41" si="2">C6</f>
        <v>YALOVASPOR</v>
      </c>
      <c r="C37" s="52"/>
      <c r="D37" s="52"/>
      <c r="E37" s="52" t="str">
        <f>C5</f>
        <v>ALTINOVA BLD.SPOR</v>
      </c>
      <c r="F37" s="52"/>
      <c r="G37" s="53"/>
    </row>
    <row r="38" spans="2:7" s="47" customFormat="1" ht="15" customHeight="1">
      <c r="B38" s="52" t="str">
        <f t="shared" si="2"/>
        <v>ATAKENTSPOR</v>
      </c>
      <c r="C38" s="52"/>
      <c r="D38" s="52"/>
      <c r="E38" s="52" t="str">
        <f>C4</f>
        <v>PAŞAKENTSPOR</v>
      </c>
      <c r="F38" s="52"/>
      <c r="G38" s="54"/>
    </row>
    <row r="39" spans="2:7" s="47" customFormat="1" ht="15" customHeight="1">
      <c r="B39" s="52" t="str">
        <f t="shared" si="2"/>
        <v>YILDIZLARSPOR</v>
      </c>
      <c r="C39" s="52"/>
      <c r="D39" s="52"/>
      <c r="E39" s="52" t="str">
        <f>C3</f>
        <v>BAHÇELİEVLER SPOR</v>
      </c>
      <c r="F39" s="52"/>
      <c r="G39" s="54"/>
    </row>
    <row r="40" spans="2:7" s="47" customFormat="1" ht="15" customHeight="1">
      <c r="B40" s="52" t="str">
        <f t="shared" si="2"/>
        <v>S.Y.DOĞUŞSPOR</v>
      </c>
      <c r="C40" s="52"/>
      <c r="D40" s="52"/>
      <c r="E40" s="52" t="str">
        <f>C13</f>
        <v>KARTALSPOR</v>
      </c>
      <c r="F40" s="52"/>
      <c r="G40" s="54"/>
    </row>
    <row r="41" spans="2:7" s="47" customFormat="1" ht="15" customHeight="1">
      <c r="B41" s="52" t="str">
        <f t="shared" si="2"/>
        <v>DOĞANSPOR</v>
      </c>
      <c r="C41" s="52"/>
      <c r="D41" s="52"/>
      <c r="E41" s="52" t="str">
        <f>C12</f>
        <v>ESNAFSPOR</v>
      </c>
      <c r="F41" s="52"/>
      <c r="G41" s="54"/>
    </row>
    <row r="42" spans="2:7" s="47" customFormat="1" ht="15" customHeight="1">
      <c r="B42" s="52" t="str">
        <f>C3</f>
        <v>BAHÇELİEVLER SPOR</v>
      </c>
      <c r="C42" s="52"/>
      <c r="D42" s="52"/>
      <c r="E42" s="52" t="str">
        <f>C9</f>
        <v>S.Y.DOĞUŞSPOR</v>
      </c>
      <c r="F42" s="52"/>
      <c r="G42" s="53"/>
    </row>
    <row r="43" spans="2:7" s="47" customFormat="1" ht="15" customHeight="1">
      <c r="B43" s="52" t="str">
        <f>C4</f>
        <v>PAŞAKENTSPOR</v>
      </c>
      <c r="C43" s="52"/>
      <c r="D43" s="52"/>
      <c r="E43" s="52" t="str">
        <f>C8</f>
        <v>YILDIZLARSPOR</v>
      </c>
      <c r="F43" s="52"/>
      <c r="G43" s="54"/>
    </row>
    <row r="44" spans="2:7" s="47" customFormat="1" ht="15" customHeight="1">
      <c r="B44" s="52" t="str">
        <f>C5</f>
        <v>ALTINOVA BLD.SPOR</v>
      </c>
      <c r="C44" s="52"/>
      <c r="D44" s="52"/>
      <c r="E44" s="52" t="str">
        <f>C7</f>
        <v>ATAKENTSPOR</v>
      </c>
      <c r="F44" s="52"/>
      <c r="G44" s="54"/>
    </row>
    <row r="45" spans="2:7" s="47" customFormat="1" ht="15" customHeight="1">
      <c r="B45" s="52" t="str">
        <f>C12</f>
        <v>ESNAFSPOR</v>
      </c>
      <c r="C45" s="52"/>
      <c r="D45" s="52"/>
      <c r="E45" s="52" t="str">
        <f>C11</f>
        <v>YALOVAGÜCÜSPOR</v>
      </c>
      <c r="F45" s="52"/>
      <c r="G45" s="54"/>
    </row>
    <row r="46" spans="2:7" s="47" customFormat="1" ht="15" customHeight="1">
      <c r="B46" s="52" t="str">
        <f>C13</f>
        <v>KARTALSPOR</v>
      </c>
      <c r="C46" s="52"/>
      <c r="D46" s="52"/>
      <c r="E46" s="52" t="str">
        <f>C10</f>
        <v>DOĞANSPOR</v>
      </c>
      <c r="F46" s="52"/>
      <c r="G46" s="54"/>
    </row>
    <row r="47" spans="2:7" s="47" customFormat="1" ht="15" customHeight="1">
      <c r="B47" s="52" t="str">
        <f t="shared" ref="B47:B51" si="3">C7</f>
        <v>ATAKENTSPOR</v>
      </c>
      <c r="C47" s="52"/>
      <c r="D47" s="52"/>
      <c r="E47" s="52" t="str">
        <f>C6</f>
        <v>YALOVASPOR</v>
      </c>
      <c r="F47" s="52"/>
      <c r="G47" s="53"/>
    </row>
    <row r="48" spans="2:7" s="47" customFormat="1" ht="15" customHeight="1">
      <c r="B48" s="52" t="str">
        <f t="shared" si="3"/>
        <v>YILDIZLARSPOR</v>
      </c>
      <c r="C48" s="52"/>
      <c r="D48" s="52"/>
      <c r="E48" s="52" t="str">
        <f>C5</f>
        <v>ALTINOVA BLD.SPOR</v>
      </c>
      <c r="F48" s="52"/>
      <c r="G48" s="54"/>
    </row>
    <row r="49" spans="2:7" s="47" customFormat="1" ht="15" customHeight="1">
      <c r="B49" s="52" t="str">
        <f t="shared" si="3"/>
        <v>S.Y.DOĞUŞSPOR</v>
      </c>
      <c r="C49" s="52"/>
      <c r="D49" s="52"/>
      <c r="E49" s="52" t="str">
        <f>C4</f>
        <v>PAŞAKENTSPOR</v>
      </c>
      <c r="F49" s="52"/>
      <c r="G49" s="54"/>
    </row>
    <row r="50" spans="2:7" s="47" customFormat="1" ht="15" customHeight="1">
      <c r="B50" s="52" t="str">
        <f t="shared" si="3"/>
        <v>DOĞANSPOR</v>
      </c>
      <c r="C50" s="52"/>
      <c r="D50" s="52"/>
      <c r="E50" s="52" t="str">
        <f>C3</f>
        <v>BAHÇELİEVLER SPOR</v>
      </c>
      <c r="F50" s="52"/>
      <c r="G50" s="54"/>
    </row>
    <row r="51" spans="2:7" s="47" customFormat="1" ht="15" customHeight="1">
      <c r="B51" s="55" t="str">
        <f t="shared" si="3"/>
        <v>YALOVAGÜCÜSPOR</v>
      </c>
      <c r="C51" s="55"/>
      <c r="D51" s="55"/>
      <c r="E51" s="55" t="str">
        <f>C13</f>
        <v>KARTALSPOR</v>
      </c>
      <c r="F51" s="55"/>
      <c r="G51" s="55"/>
    </row>
    <row r="52" spans="2:7" s="47" customFormat="1" ht="15" customHeight="1">
      <c r="B52" s="52" t="str">
        <f>C3</f>
        <v>BAHÇELİEVLER SPOR</v>
      </c>
      <c r="C52" s="52"/>
      <c r="D52" s="52"/>
      <c r="E52" s="52" t="str">
        <f>C11</f>
        <v>YALOVAGÜCÜSPOR</v>
      </c>
      <c r="F52" s="52"/>
      <c r="G52" s="53"/>
    </row>
    <row r="53" spans="2:7" s="47" customFormat="1" ht="15" customHeight="1">
      <c r="B53" s="52" t="str">
        <f>C4</f>
        <v>PAŞAKENTSPOR</v>
      </c>
      <c r="C53" s="52"/>
      <c r="D53" s="52"/>
      <c r="E53" s="52" t="str">
        <f>C10</f>
        <v>DOĞANSPOR</v>
      </c>
      <c r="F53" s="52"/>
      <c r="G53" s="54"/>
    </row>
    <row r="54" spans="2:7" s="47" customFormat="1" ht="15" customHeight="1">
      <c r="B54" s="52" t="str">
        <f>C5</f>
        <v>ALTINOVA BLD.SPOR</v>
      </c>
      <c r="C54" s="52"/>
      <c r="D54" s="52"/>
      <c r="E54" s="52" t="str">
        <f>C9</f>
        <v>S.Y.DOĞUŞSPOR</v>
      </c>
      <c r="F54" s="52"/>
      <c r="G54" s="54"/>
    </row>
    <row r="55" spans="2:7" s="47" customFormat="1" ht="15" customHeight="1">
      <c r="B55" s="52" t="str">
        <f>C6</f>
        <v>YALOVASPOR</v>
      </c>
      <c r="C55" s="52"/>
      <c r="D55" s="52"/>
      <c r="E55" s="52" t="str">
        <f>C8</f>
        <v>YILDIZLARSPOR</v>
      </c>
      <c r="F55" s="52"/>
      <c r="G55" s="54"/>
    </row>
    <row r="56" spans="2:7" s="47" customFormat="1" ht="15" customHeight="1">
      <c r="B56" s="55" t="str">
        <f>C13</f>
        <v>KARTALSPOR</v>
      </c>
      <c r="C56" s="55"/>
      <c r="D56" s="55"/>
      <c r="E56" s="55" t="str">
        <f>C12</f>
        <v>ESNAFSPOR</v>
      </c>
      <c r="F56" s="55"/>
      <c r="G56" s="55"/>
    </row>
    <row r="57" spans="2:7" s="47" customFormat="1" ht="15" customHeight="1">
      <c r="B57" s="52" t="str">
        <f t="shared" ref="B57:B61" si="4">C8</f>
        <v>YILDIZLARSPOR</v>
      </c>
      <c r="C57" s="52"/>
      <c r="D57" s="52"/>
      <c r="E57" s="52" t="str">
        <f>C7</f>
        <v>ATAKENTSPOR</v>
      </c>
      <c r="F57" s="52"/>
      <c r="G57" s="53"/>
    </row>
    <row r="58" spans="2:7" s="47" customFormat="1" ht="15" customHeight="1">
      <c r="B58" s="52" t="str">
        <f t="shared" si="4"/>
        <v>S.Y.DOĞUŞSPOR</v>
      </c>
      <c r="C58" s="52"/>
      <c r="D58" s="52"/>
      <c r="E58" s="52" t="str">
        <f>C6</f>
        <v>YALOVASPOR</v>
      </c>
      <c r="F58" s="52"/>
      <c r="G58" s="54"/>
    </row>
    <row r="59" spans="2:7" s="47" customFormat="1" ht="15" customHeight="1">
      <c r="B59" s="52" t="str">
        <f t="shared" si="4"/>
        <v>DOĞANSPOR</v>
      </c>
      <c r="C59" s="52"/>
      <c r="D59" s="52"/>
      <c r="E59" s="52" t="str">
        <f>C5</f>
        <v>ALTINOVA BLD.SPOR</v>
      </c>
      <c r="F59" s="52"/>
      <c r="G59" s="54"/>
    </row>
    <row r="60" spans="2:7" s="47" customFormat="1" ht="15" customHeight="1">
      <c r="B60" s="52" t="str">
        <f t="shared" si="4"/>
        <v>YALOVAGÜCÜSPOR</v>
      </c>
      <c r="C60" s="52"/>
      <c r="D60" s="52"/>
      <c r="E60" s="52" t="str">
        <f>C4</f>
        <v>PAŞAKENTSPOR</v>
      </c>
      <c r="F60" s="52"/>
      <c r="G60" s="54"/>
    </row>
    <row r="61" spans="2:7" s="47" customFormat="1" ht="15" customHeight="1">
      <c r="B61" s="55" t="str">
        <f t="shared" si="4"/>
        <v>ESNAFSPOR</v>
      </c>
      <c r="C61" s="55"/>
      <c r="D61" s="55"/>
      <c r="E61" s="55" t="str">
        <f>C3</f>
        <v>BAHÇELİEVLER SPOR</v>
      </c>
      <c r="F61" s="55"/>
      <c r="G61" s="55"/>
    </row>
    <row r="62" spans="2:7" s="47" customFormat="1" ht="15" customHeight="1">
      <c r="B62" s="52" t="str">
        <f t="shared" ref="B62:B66" si="5">C3</f>
        <v>BAHÇELİEVLER SPOR</v>
      </c>
      <c r="C62" s="52"/>
      <c r="D62" s="52"/>
      <c r="E62" s="52" t="str">
        <f>C13</f>
        <v>KARTALSPOR</v>
      </c>
      <c r="F62" s="52"/>
      <c r="G62" s="53"/>
    </row>
    <row r="63" spans="2:7" s="47" customFormat="1" ht="15" customHeight="1">
      <c r="B63" s="52" t="str">
        <f t="shared" si="5"/>
        <v>PAŞAKENTSPOR</v>
      </c>
      <c r="C63" s="52"/>
      <c r="D63" s="52"/>
      <c r="E63" s="52" t="str">
        <f>C12</f>
        <v>ESNAFSPOR</v>
      </c>
      <c r="F63" s="52"/>
      <c r="G63" s="54"/>
    </row>
    <row r="64" spans="2:7" s="47" customFormat="1" ht="15" customHeight="1">
      <c r="B64" s="52" t="str">
        <f t="shared" si="5"/>
        <v>ALTINOVA BLD.SPOR</v>
      </c>
      <c r="C64" s="52"/>
      <c r="D64" s="52"/>
      <c r="E64" s="52" t="str">
        <f>C11</f>
        <v>YALOVAGÜCÜSPOR</v>
      </c>
      <c r="F64" s="52"/>
      <c r="G64" s="54"/>
    </row>
    <row r="65" spans="2:7" s="47" customFormat="1" ht="15" customHeight="1">
      <c r="B65" s="52" t="str">
        <f t="shared" si="5"/>
        <v>YALOVASPOR</v>
      </c>
      <c r="C65" s="52"/>
      <c r="D65" s="52"/>
      <c r="E65" s="52" t="str">
        <f>C10</f>
        <v>DOĞANSPOR</v>
      </c>
      <c r="F65" s="52"/>
      <c r="G65" s="54"/>
    </row>
    <row r="66" spans="2:7" s="47" customFormat="1" ht="15" customHeight="1">
      <c r="B66" s="55" t="str">
        <f t="shared" si="5"/>
        <v>ATAKENTSPOR</v>
      </c>
      <c r="C66" s="55"/>
      <c r="D66" s="55"/>
      <c r="E66" s="55" t="str">
        <f>C9</f>
        <v>S.Y.DOĞUŞSPOR</v>
      </c>
      <c r="F66" s="55"/>
      <c r="G66" s="55"/>
    </row>
    <row r="67" spans="2:7" s="47" customFormat="1" ht="15" customHeight="1">
      <c r="B67" s="52" t="str">
        <f>C9</f>
        <v>S.Y.DOĞUŞSPOR</v>
      </c>
      <c r="C67" s="52"/>
      <c r="D67" s="52"/>
      <c r="E67" s="52" t="str">
        <f>C8</f>
        <v>YILDIZLARSPOR</v>
      </c>
      <c r="F67" s="52"/>
      <c r="G67" s="53"/>
    </row>
    <row r="68" spans="2:7" s="47" customFormat="1" ht="15" customHeight="1">
      <c r="B68" s="52" t="str">
        <f>C10</f>
        <v>DOĞANSPOR</v>
      </c>
      <c r="C68" s="52"/>
      <c r="D68" s="52"/>
      <c r="E68" s="52" t="str">
        <f>C7</f>
        <v>ATAKENTSPOR</v>
      </c>
      <c r="F68" s="52"/>
      <c r="G68" s="54"/>
    </row>
    <row r="69" spans="2:7" s="47" customFormat="1" ht="15" customHeight="1">
      <c r="B69" s="52" t="str">
        <f>C11</f>
        <v>YALOVAGÜCÜSPOR</v>
      </c>
      <c r="C69" s="52"/>
      <c r="D69" s="52"/>
      <c r="E69" s="52" t="str">
        <f>C6</f>
        <v>YALOVASPOR</v>
      </c>
      <c r="F69" s="52"/>
      <c r="G69" s="54"/>
    </row>
    <row r="70" spans="2:7" s="47" customFormat="1" ht="15" customHeight="1">
      <c r="B70" s="52" t="str">
        <f>C12</f>
        <v>ESNAFSPOR</v>
      </c>
      <c r="C70" s="52"/>
      <c r="D70" s="52"/>
      <c r="E70" s="52" t="str">
        <f>C5</f>
        <v>ALTINOVA BLD.SPOR</v>
      </c>
      <c r="F70" s="52"/>
      <c r="G70" s="54"/>
    </row>
    <row r="71" spans="2:7" s="47" customFormat="1" ht="15" customHeight="1">
      <c r="B71" s="55" t="str">
        <f>C13</f>
        <v>KARTALSPOR</v>
      </c>
      <c r="C71" s="55"/>
      <c r="D71" s="55"/>
      <c r="E71" s="55" t="str">
        <f>C4</f>
        <v>PAŞAKENTSPOR</v>
      </c>
      <c r="F71" s="55"/>
      <c r="G71" s="55"/>
    </row>
    <row r="72" spans="2:7" s="47" customFormat="1" ht="15" customHeight="1"/>
    <row r="73" spans="2:7">
      <c r="B73" s="109" t="s">
        <v>49</v>
      </c>
      <c r="C73" s="109"/>
    </row>
  </sheetData>
  <mergeCells count="16">
    <mergeCell ref="C6:H6"/>
    <mergeCell ref="B1:H1"/>
    <mergeCell ref="C2:H2"/>
    <mergeCell ref="C3:H3"/>
    <mergeCell ref="C4:H4"/>
    <mergeCell ref="C5:H5"/>
    <mergeCell ref="C13:H13"/>
    <mergeCell ref="C14:H14"/>
    <mergeCell ref="C16:D16"/>
    <mergeCell ref="B73:C73"/>
    <mergeCell ref="C7:H7"/>
    <mergeCell ref="C8:H8"/>
    <mergeCell ref="C9:H9"/>
    <mergeCell ref="C10:H10"/>
    <mergeCell ref="C11:H11"/>
    <mergeCell ref="C12:H12"/>
  </mergeCells>
  <conditionalFormatting sqref="B2:H2 B14:H14 B3:B13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2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0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H9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9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C3:H8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7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H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">
      <colorScale>
        <cfvo type="min" val="0"/>
        <cfvo type="max" val="0"/>
        <color rgb="FFFF7128"/>
        <color rgb="FFFFEF9C"/>
      </colorScale>
    </cfRule>
  </conditionalFormatting>
  <conditionalFormatting sqref="C3:H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:H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KULÜPLER</vt:lpstr>
      <vt:lpstr>PUAN DURUMU</vt:lpstr>
      <vt:lpstr>FİKSTÜR</vt:lpstr>
      <vt:lpstr>AYAR</vt:lpstr>
      <vt:lpstr>PUAN SİL</vt:lpstr>
      <vt:lpstr>U11</vt:lpstr>
      <vt:lpstr>U15 ANA FİKSTÜR</vt:lpstr>
      <vt:lpstr>'U11'!Yazdırma_Alanı</vt:lpstr>
    </vt:vector>
  </TitlesOfParts>
  <Company>Exceltemplate.net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ayniyat</cp:lastModifiedBy>
  <cp:lastPrinted>2018-05-02T11:36:02Z</cp:lastPrinted>
  <dcterms:created xsi:type="dcterms:W3CDTF">2008-06-14T05:50:19Z</dcterms:created>
  <dcterms:modified xsi:type="dcterms:W3CDTF">2018-05-07T06:08:47Z</dcterms:modified>
</cp:coreProperties>
</file>